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First Credential\Master Credential List\"/>
    </mc:Choice>
  </mc:AlternateContent>
  <xr:revisionPtr revIDLastSave="0" documentId="13_ncr:1_{C2B64F67-2AC7-481B-A00D-9A42FF57B895}" xr6:coauthVersionLast="47" xr6:coauthVersionMax="47" xr10:uidLastSave="{00000000-0000-0000-0000-000000000000}"/>
  <bookViews>
    <workbookView xWindow="16395" yWindow="-21720" windowWidth="51840" windowHeight="21120" firstSheet="1" activeTab="5" xr2:uid="{00000000-000D-0000-FFFF-FFFF00000000}"/>
  </bookViews>
  <sheets>
    <sheet name="First Credential 2026_Apprentic" sheetId="1" r:id="rId1"/>
    <sheet name="First Credential 2026_Concurren" sheetId="2" r:id="rId2"/>
    <sheet name="First Credential 2026_CTE" sheetId="3" r:id="rId3"/>
    <sheet name="First Credential 2026_Industry " sheetId="4" r:id="rId4"/>
    <sheet name="First Credential 2026_Technical" sheetId="5" r:id="rId5"/>
    <sheet name="FULL LIST_Career Cluster Sort_0" sheetId="6" r:id="rId6"/>
    <sheet name="FULL LIST_Tier Sort_09.22.26"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58" i="7" l="1"/>
  <c r="T358" i="7"/>
  <c r="AD358" i="7" s="1"/>
  <c r="M358" i="7"/>
  <c r="AC357" i="7"/>
  <c r="T357" i="7"/>
  <c r="AD357" i="7" s="1"/>
  <c r="M357" i="7"/>
  <c r="AC356" i="7"/>
  <c r="T356" i="7"/>
  <c r="AD356" i="7" s="1"/>
  <c r="M356" i="7"/>
  <c r="AC355" i="7"/>
  <c r="T355" i="7"/>
  <c r="AD355" i="7" s="1"/>
  <c r="M355" i="7"/>
  <c r="AC354" i="7"/>
  <c r="T354" i="7"/>
  <c r="AD354" i="7" s="1"/>
  <c r="M354" i="7"/>
  <c r="AC353" i="7"/>
  <c r="T353" i="7"/>
  <c r="AD353" i="7" s="1"/>
  <c r="M353" i="7"/>
  <c r="AC352" i="7"/>
  <c r="T352" i="7"/>
  <c r="AD352" i="7" s="1"/>
  <c r="M352" i="7"/>
  <c r="AC351" i="7"/>
  <c r="T351" i="7"/>
  <c r="AD351" i="7" s="1"/>
  <c r="M351" i="7"/>
  <c r="AC350" i="7"/>
  <c r="T350" i="7"/>
  <c r="AD350" i="7" s="1"/>
  <c r="M350" i="7"/>
  <c r="AC349" i="7"/>
  <c r="T349" i="7"/>
  <c r="AD349" i="7" s="1"/>
  <c r="M349" i="7"/>
  <c r="AC348" i="7"/>
  <c r="T348" i="7"/>
  <c r="AD348" i="7" s="1"/>
  <c r="M348" i="7"/>
  <c r="AC347" i="7"/>
  <c r="T347" i="7"/>
  <c r="AD347" i="7" s="1"/>
  <c r="M347" i="7"/>
  <c r="AC346" i="7"/>
  <c r="T346" i="7"/>
  <c r="AD346" i="7" s="1"/>
  <c r="M346" i="7"/>
  <c r="AC345" i="7"/>
  <c r="T345" i="7"/>
  <c r="AD345" i="7" s="1"/>
  <c r="M345" i="7"/>
  <c r="AC344" i="7"/>
  <c r="T344" i="7"/>
  <c r="AD344" i="7" s="1"/>
  <c r="M344" i="7"/>
  <c r="AC343" i="7"/>
  <c r="T343" i="7"/>
  <c r="AD343" i="7" s="1"/>
  <c r="M343" i="7"/>
  <c r="AC342" i="7"/>
  <c r="T342" i="7"/>
  <c r="AD342" i="7" s="1"/>
  <c r="M342" i="7"/>
  <c r="AC341" i="7"/>
  <c r="T341" i="7"/>
  <c r="AD341" i="7" s="1"/>
  <c r="M341" i="7"/>
  <c r="AC340" i="7"/>
  <c r="T340" i="7"/>
  <c r="AD340" i="7" s="1"/>
  <c r="M340" i="7"/>
  <c r="AC339" i="7"/>
  <c r="T339" i="7"/>
  <c r="AD339" i="7" s="1"/>
  <c r="M339" i="7"/>
  <c r="AC338" i="7"/>
  <c r="T338" i="7"/>
  <c r="AD338" i="7" s="1"/>
  <c r="M338" i="7"/>
  <c r="AC337" i="7"/>
  <c r="T337" i="7"/>
  <c r="AD337" i="7" s="1"/>
  <c r="M337" i="7"/>
  <c r="AC336" i="7"/>
  <c r="T336" i="7"/>
  <c r="AD336" i="7" s="1"/>
  <c r="M336" i="7"/>
  <c r="AC335" i="7"/>
  <c r="T335" i="7"/>
  <c r="AD335" i="7" s="1"/>
  <c r="M335" i="7"/>
  <c r="J335" i="7"/>
  <c r="AC334" i="7"/>
  <c r="T334" i="7"/>
  <c r="AD334" i="7" s="1"/>
  <c r="M334" i="7"/>
  <c r="AC333" i="7"/>
  <c r="T333" i="7"/>
  <c r="AD333" i="7" s="1"/>
  <c r="M333" i="7"/>
  <c r="AC332" i="7"/>
  <c r="T332" i="7"/>
  <c r="AD332" i="7" s="1"/>
  <c r="M332" i="7"/>
  <c r="AC331" i="7"/>
  <c r="T331" i="7"/>
  <c r="AD331" i="7" s="1"/>
  <c r="M331" i="7"/>
  <c r="AC330" i="7"/>
  <c r="T330" i="7"/>
  <c r="AD330" i="7" s="1"/>
  <c r="M330" i="7"/>
  <c r="AC329" i="7"/>
  <c r="T329" i="7"/>
  <c r="AD329" i="7" s="1"/>
  <c r="M329" i="7"/>
  <c r="AC328" i="7"/>
  <c r="T328" i="7"/>
  <c r="AD328" i="7" s="1"/>
  <c r="M328" i="7"/>
  <c r="AC327" i="7"/>
  <c r="T327" i="7"/>
  <c r="AD327" i="7" s="1"/>
  <c r="M327" i="7"/>
  <c r="AC326" i="7"/>
  <c r="T326" i="7"/>
  <c r="AD326" i="7" s="1"/>
  <c r="M326" i="7"/>
  <c r="AC325" i="7"/>
  <c r="T325" i="7"/>
  <c r="AD325" i="7" s="1"/>
  <c r="M325" i="7"/>
  <c r="AC324" i="7"/>
  <c r="T324" i="7"/>
  <c r="AD324" i="7" s="1"/>
  <c r="M324" i="7"/>
  <c r="AC323" i="7"/>
  <c r="T323" i="7"/>
  <c r="AD323" i="7" s="1"/>
  <c r="M323" i="7"/>
  <c r="AC322" i="7"/>
  <c r="T322" i="7"/>
  <c r="AD322" i="7" s="1"/>
  <c r="M322" i="7"/>
  <c r="AC321" i="7"/>
  <c r="T321" i="7"/>
  <c r="AD321" i="7" s="1"/>
  <c r="M321" i="7"/>
  <c r="AC320" i="7"/>
  <c r="T320" i="7"/>
  <c r="AD320" i="7" s="1"/>
  <c r="M320" i="7"/>
  <c r="AC319" i="7"/>
  <c r="T319" i="7"/>
  <c r="AD319" i="7" s="1"/>
  <c r="M319" i="7"/>
  <c r="AC318" i="7"/>
  <c r="T318" i="7"/>
  <c r="AD318" i="7" s="1"/>
  <c r="M318" i="7"/>
  <c r="AC317" i="7"/>
  <c r="T317" i="7"/>
  <c r="AD317" i="7" s="1"/>
  <c r="M317" i="7"/>
  <c r="AC316" i="7"/>
  <c r="T316" i="7"/>
  <c r="AD316" i="7" s="1"/>
  <c r="M316" i="7"/>
  <c r="AC315" i="7"/>
  <c r="T315" i="7"/>
  <c r="AD315" i="7" s="1"/>
  <c r="M315" i="7"/>
  <c r="AC314" i="7"/>
  <c r="T314" i="7"/>
  <c r="AD314" i="7" s="1"/>
  <c r="M314" i="7"/>
  <c r="AC313" i="7"/>
  <c r="T313" i="7"/>
  <c r="AD313" i="7" s="1"/>
  <c r="M313" i="7"/>
  <c r="AC312" i="7"/>
  <c r="T312" i="7"/>
  <c r="AD312" i="7" s="1"/>
  <c r="M312" i="7"/>
  <c r="AC311" i="7"/>
  <c r="T311" i="7"/>
  <c r="AD311" i="7" s="1"/>
  <c r="M311" i="7"/>
  <c r="AC310" i="7"/>
  <c r="T310" i="7"/>
  <c r="AD310" i="7" s="1"/>
  <c r="M310" i="7"/>
  <c r="AC309" i="7"/>
  <c r="T309" i="7"/>
  <c r="AD309" i="7" s="1"/>
  <c r="M309" i="7"/>
  <c r="AC308" i="7"/>
  <c r="T308" i="7"/>
  <c r="AD308" i="7" s="1"/>
  <c r="M308" i="7"/>
  <c r="AC307" i="7"/>
  <c r="T307" i="7"/>
  <c r="AD307" i="7" s="1"/>
  <c r="M307" i="7"/>
  <c r="AC306" i="7"/>
  <c r="T306" i="7"/>
  <c r="AD306" i="7" s="1"/>
  <c r="M306" i="7"/>
  <c r="K306" i="7"/>
  <c r="J306" i="7"/>
  <c r="AC305" i="7"/>
  <c r="T305" i="7"/>
  <c r="AD305" i="7" s="1"/>
  <c r="M305" i="7"/>
  <c r="K305" i="7"/>
  <c r="J305" i="7"/>
  <c r="AC304" i="7"/>
  <c r="T304" i="7"/>
  <c r="AD304" i="7" s="1"/>
  <c r="M304" i="7"/>
  <c r="K304" i="7"/>
  <c r="J304" i="7"/>
  <c r="AC303" i="7"/>
  <c r="T303" i="7"/>
  <c r="AD303" i="7" s="1"/>
  <c r="M303" i="7"/>
  <c r="K303" i="7"/>
  <c r="J303" i="7"/>
  <c r="AC302" i="7"/>
  <c r="T302" i="7"/>
  <c r="AD302" i="7" s="1"/>
  <c r="M302" i="7"/>
  <c r="AC301" i="7"/>
  <c r="T301" i="7"/>
  <c r="AD301" i="7" s="1"/>
  <c r="M301" i="7"/>
  <c r="AC300" i="7"/>
  <c r="T300" i="7"/>
  <c r="AD300" i="7" s="1"/>
  <c r="M300" i="7"/>
  <c r="K300" i="7"/>
  <c r="AC299" i="7"/>
  <c r="T299" i="7"/>
  <c r="AD299" i="7" s="1"/>
  <c r="M299" i="7"/>
  <c r="AC298" i="7"/>
  <c r="T298" i="7"/>
  <c r="AD298" i="7" s="1"/>
  <c r="M298" i="7"/>
  <c r="AC297" i="7"/>
  <c r="T297" i="7"/>
  <c r="AD297" i="7" s="1"/>
  <c r="M297" i="7"/>
  <c r="AC296" i="7"/>
  <c r="T296" i="7"/>
  <c r="AD296" i="7" s="1"/>
  <c r="M296" i="7"/>
  <c r="AC295" i="7"/>
  <c r="T295" i="7"/>
  <c r="AD295" i="7" s="1"/>
  <c r="M295" i="7"/>
  <c r="AC294" i="7"/>
  <c r="T294" i="7"/>
  <c r="AD294" i="7" s="1"/>
  <c r="M294" i="7"/>
  <c r="K294" i="7"/>
  <c r="J294" i="7"/>
  <c r="AC293" i="7"/>
  <c r="T293" i="7"/>
  <c r="AD293" i="7" s="1"/>
  <c r="M293" i="7"/>
  <c r="AC292" i="7"/>
  <c r="T292" i="7"/>
  <c r="AD292" i="7" s="1"/>
  <c r="M292" i="7"/>
  <c r="AC291" i="7"/>
  <c r="T291" i="7"/>
  <c r="AD291" i="7" s="1"/>
  <c r="M291" i="7"/>
  <c r="AC290" i="7"/>
  <c r="T290" i="7"/>
  <c r="AD290" i="7" s="1"/>
  <c r="M290" i="7"/>
  <c r="AC289" i="7"/>
  <c r="T289" i="7"/>
  <c r="AD289" i="7" s="1"/>
  <c r="M289" i="7"/>
  <c r="AC288" i="7"/>
  <c r="T288" i="7"/>
  <c r="AD288" i="7" s="1"/>
  <c r="M288" i="7"/>
  <c r="AC287" i="7"/>
  <c r="T287" i="7"/>
  <c r="AD287" i="7" s="1"/>
  <c r="M287" i="7"/>
  <c r="AC286" i="7"/>
  <c r="T286" i="7"/>
  <c r="AD286" i="7" s="1"/>
  <c r="M286" i="7"/>
  <c r="AC285" i="7"/>
  <c r="T285" i="7"/>
  <c r="AD285" i="7" s="1"/>
  <c r="M285" i="7"/>
  <c r="AC284" i="7"/>
  <c r="T284" i="7"/>
  <c r="AD284" i="7" s="1"/>
  <c r="M284" i="7"/>
  <c r="AC283" i="7"/>
  <c r="T283" i="7"/>
  <c r="AD283" i="7" s="1"/>
  <c r="M283" i="7"/>
  <c r="AC282" i="7"/>
  <c r="T282" i="7"/>
  <c r="AD282" i="7" s="1"/>
  <c r="M282" i="7"/>
  <c r="AC281" i="7"/>
  <c r="T281" i="7"/>
  <c r="AD281" i="7" s="1"/>
  <c r="M281" i="7"/>
  <c r="AC280" i="7"/>
  <c r="T280" i="7"/>
  <c r="AD280" i="7" s="1"/>
  <c r="M280" i="7"/>
  <c r="AC279" i="7"/>
  <c r="T279" i="7"/>
  <c r="AD279" i="7" s="1"/>
  <c r="M279" i="7"/>
  <c r="AC278" i="7"/>
  <c r="T278" i="7"/>
  <c r="AD278" i="7" s="1"/>
  <c r="M278" i="7"/>
  <c r="AC277" i="7"/>
  <c r="T277" i="7"/>
  <c r="AD277" i="7" s="1"/>
  <c r="M277" i="7"/>
  <c r="AC276" i="7"/>
  <c r="T276" i="7"/>
  <c r="AD276" i="7" s="1"/>
  <c r="M276" i="7"/>
  <c r="AC275" i="7"/>
  <c r="T275" i="7"/>
  <c r="AD275" i="7" s="1"/>
  <c r="M275" i="7"/>
  <c r="AC274" i="7"/>
  <c r="T274" i="7"/>
  <c r="AD274" i="7" s="1"/>
  <c r="M274" i="7"/>
  <c r="AC273" i="7"/>
  <c r="T273" i="7"/>
  <c r="AD273" i="7" s="1"/>
  <c r="M273" i="7"/>
  <c r="AC272" i="7"/>
  <c r="T272" i="7"/>
  <c r="AD272" i="7" s="1"/>
  <c r="M272" i="7"/>
  <c r="AC271" i="7"/>
  <c r="T271" i="7"/>
  <c r="AD271" i="7" s="1"/>
  <c r="M271" i="7"/>
  <c r="K271" i="7"/>
  <c r="J271" i="7"/>
  <c r="AC270" i="7"/>
  <c r="T270" i="7"/>
  <c r="AD270" i="7" s="1"/>
  <c r="M270" i="7"/>
  <c r="AC269" i="7"/>
  <c r="T269" i="7"/>
  <c r="AD269" i="7" s="1"/>
  <c r="M269" i="7"/>
  <c r="AC268" i="7"/>
  <c r="T268" i="7"/>
  <c r="AD268" i="7" s="1"/>
  <c r="M268" i="7"/>
  <c r="AC267" i="7"/>
  <c r="T267" i="7"/>
  <c r="AD267" i="7" s="1"/>
  <c r="M267" i="7"/>
  <c r="AC266" i="7"/>
  <c r="T266" i="7"/>
  <c r="AD266" i="7" s="1"/>
  <c r="M266" i="7"/>
  <c r="AC265" i="7"/>
  <c r="T265" i="7"/>
  <c r="AD265" i="7" s="1"/>
  <c r="M265" i="7"/>
  <c r="K265" i="7"/>
  <c r="J265" i="7"/>
  <c r="AC264" i="7"/>
  <c r="T264" i="7"/>
  <c r="AD264" i="7" s="1"/>
  <c r="M264" i="7"/>
  <c r="AC263" i="7"/>
  <c r="T263" i="7"/>
  <c r="AD263" i="7" s="1"/>
  <c r="M263" i="7"/>
  <c r="AC262" i="7"/>
  <c r="T262" i="7"/>
  <c r="AD262" i="7" s="1"/>
  <c r="M262" i="7"/>
  <c r="AC261" i="7"/>
  <c r="T261" i="7"/>
  <c r="AD261" i="7" s="1"/>
  <c r="M261" i="7"/>
  <c r="AC260" i="7"/>
  <c r="T260" i="7"/>
  <c r="AD260" i="7" s="1"/>
  <c r="M260" i="7"/>
  <c r="AC259" i="7"/>
  <c r="T259" i="7"/>
  <c r="AD259" i="7" s="1"/>
  <c r="M259" i="7"/>
  <c r="AC258" i="7"/>
  <c r="T258" i="7"/>
  <c r="AD258" i="7" s="1"/>
  <c r="M258" i="7"/>
  <c r="AC257" i="7"/>
  <c r="T257" i="7"/>
  <c r="AD257" i="7" s="1"/>
  <c r="M257" i="7"/>
  <c r="AC256" i="7"/>
  <c r="T256" i="7"/>
  <c r="AD256" i="7" s="1"/>
  <c r="M256" i="7"/>
  <c r="AC255" i="7"/>
  <c r="T255" i="7"/>
  <c r="AD255" i="7" s="1"/>
  <c r="M255" i="7"/>
  <c r="AC254" i="7"/>
  <c r="T254" i="7"/>
  <c r="AD254" i="7" s="1"/>
  <c r="M254" i="7"/>
  <c r="AC253" i="7"/>
  <c r="T253" i="7"/>
  <c r="AD253" i="7" s="1"/>
  <c r="M253" i="7"/>
  <c r="AC252" i="7"/>
  <c r="T252" i="7"/>
  <c r="AD252" i="7" s="1"/>
  <c r="M252" i="7"/>
  <c r="AC251" i="7"/>
  <c r="T251" i="7"/>
  <c r="AD251" i="7" s="1"/>
  <c r="M251" i="7"/>
  <c r="AC250" i="7"/>
  <c r="T250" i="7"/>
  <c r="AD250" i="7" s="1"/>
  <c r="M250" i="7"/>
  <c r="AC249" i="7"/>
  <c r="T249" i="7"/>
  <c r="AD249" i="7" s="1"/>
  <c r="AC248" i="7"/>
  <c r="T248" i="7"/>
  <c r="AD248" i="7" s="1"/>
  <c r="M248" i="7"/>
  <c r="AC247" i="7"/>
  <c r="T247" i="7"/>
  <c r="AD247" i="7" s="1"/>
  <c r="M247" i="7"/>
  <c r="AC246" i="7"/>
  <c r="T246" i="7"/>
  <c r="AD246" i="7" s="1"/>
  <c r="M246" i="7"/>
  <c r="AC245" i="7"/>
  <c r="T245" i="7"/>
  <c r="AD245" i="7" s="1"/>
  <c r="M245" i="7"/>
  <c r="AC244" i="7"/>
  <c r="T244" i="7"/>
  <c r="AD244" i="7" s="1"/>
  <c r="M244" i="7"/>
  <c r="K244" i="7"/>
  <c r="J244" i="7"/>
  <c r="AC243" i="7"/>
  <c r="T243" i="7"/>
  <c r="AD243" i="7" s="1"/>
  <c r="M243" i="7"/>
  <c r="K243" i="7"/>
  <c r="J243" i="7"/>
  <c r="AC242" i="7"/>
  <c r="T242" i="7"/>
  <c r="AD242" i="7" s="1"/>
  <c r="M242" i="7"/>
  <c r="K242" i="7"/>
  <c r="J242" i="7"/>
  <c r="AC241" i="7"/>
  <c r="T241" i="7"/>
  <c r="AD241" i="7" s="1"/>
  <c r="M241" i="7"/>
  <c r="K241" i="7"/>
  <c r="J241" i="7"/>
  <c r="AC240" i="7"/>
  <c r="T240" i="7"/>
  <c r="AD240" i="7" s="1"/>
  <c r="M240" i="7"/>
  <c r="K240" i="7"/>
  <c r="J240" i="7"/>
  <c r="AC239" i="7"/>
  <c r="T239" i="7"/>
  <c r="AD239" i="7" s="1"/>
  <c r="M239" i="7"/>
  <c r="K239" i="7"/>
  <c r="J239" i="7"/>
  <c r="AC238" i="7"/>
  <c r="T238" i="7"/>
  <c r="AD238" i="7" s="1"/>
  <c r="M238" i="7"/>
  <c r="K238" i="7"/>
  <c r="J238" i="7"/>
  <c r="AC237" i="7"/>
  <c r="T237" i="7"/>
  <c r="AD237" i="7" s="1"/>
  <c r="M237" i="7"/>
  <c r="AC236" i="7"/>
  <c r="T236" i="7"/>
  <c r="AD236" i="7" s="1"/>
  <c r="M236" i="7"/>
  <c r="AC235" i="7"/>
  <c r="T235" i="7"/>
  <c r="AD235" i="7" s="1"/>
  <c r="M235" i="7"/>
  <c r="AC234" i="7"/>
  <c r="T234" i="7"/>
  <c r="AD234" i="7" s="1"/>
  <c r="M234" i="7"/>
  <c r="AC233" i="7"/>
  <c r="T233" i="7"/>
  <c r="AD233" i="7" s="1"/>
  <c r="M233" i="7"/>
  <c r="AC232" i="7"/>
  <c r="T232" i="7"/>
  <c r="AD232" i="7" s="1"/>
  <c r="M232" i="7"/>
  <c r="AC231" i="7"/>
  <c r="T231" i="7"/>
  <c r="AD231" i="7" s="1"/>
  <c r="M231" i="7"/>
  <c r="AC230" i="7"/>
  <c r="T230" i="7"/>
  <c r="AD230" i="7" s="1"/>
  <c r="M230" i="7"/>
  <c r="AC229" i="7"/>
  <c r="T229" i="7"/>
  <c r="AD229" i="7" s="1"/>
  <c r="M229" i="7"/>
  <c r="AC228" i="7"/>
  <c r="T228" i="7"/>
  <c r="AD228" i="7" s="1"/>
  <c r="M228" i="7"/>
  <c r="AC227" i="7"/>
  <c r="T227" i="7"/>
  <c r="AD227" i="7" s="1"/>
  <c r="M227" i="7"/>
  <c r="AC226" i="7"/>
  <c r="T226" i="7"/>
  <c r="AD226" i="7" s="1"/>
  <c r="M226" i="7"/>
  <c r="AC225" i="7"/>
  <c r="T225" i="7"/>
  <c r="AD225" i="7" s="1"/>
  <c r="M225" i="7"/>
  <c r="AC224" i="7"/>
  <c r="T224" i="7"/>
  <c r="AD224" i="7" s="1"/>
  <c r="M224" i="7"/>
  <c r="AC223" i="7"/>
  <c r="T223" i="7"/>
  <c r="AD223" i="7" s="1"/>
  <c r="M223" i="7"/>
  <c r="AC222" i="7"/>
  <c r="T222" i="7"/>
  <c r="AD222" i="7" s="1"/>
  <c r="M222" i="7"/>
  <c r="AC221" i="7"/>
  <c r="T221" i="7"/>
  <c r="AD221" i="7" s="1"/>
  <c r="M221" i="7"/>
  <c r="K221" i="7"/>
  <c r="J221" i="7"/>
  <c r="AC220" i="7"/>
  <c r="T220" i="7"/>
  <c r="AD220" i="7" s="1"/>
  <c r="M220" i="7"/>
  <c r="K220" i="7"/>
  <c r="J220" i="7"/>
  <c r="AC219" i="7"/>
  <c r="T219" i="7"/>
  <c r="AD219" i="7" s="1"/>
  <c r="M219" i="7"/>
  <c r="K219" i="7"/>
  <c r="J219" i="7"/>
  <c r="AC218" i="7"/>
  <c r="T218" i="7"/>
  <c r="AD218" i="7" s="1"/>
  <c r="M218" i="7"/>
  <c r="K218" i="7"/>
  <c r="J218" i="7"/>
  <c r="AC217" i="7"/>
  <c r="T217" i="7"/>
  <c r="AD217" i="7" s="1"/>
  <c r="M217" i="7"/>
  <c r="K217" i="7"/>
  <c r="J217" i="7"/>
  <c r="AC216" i="7"/>
  <c r="T216" i="7"/>
  <c r="AD216" i="7" s="1"/>
  <c r="M216" i="7"/>
  <c r="K216" i="7"/>
  <c r="J216" i="7"/>
  <c r="AC215" i="7"/>
  <c r="T215" i="7"/>
  <c r="AD215" i="7" s="1"/>
  <c r="M215" i="7"/>
  <c r="K215" i="7"/>
  <c r="J215" i="7"/>
  <c r="AC214" i="7"/>
  <c r="T214" i="7"/>
  <c r="AD214" i="7" s="1"/>
  <c r="M214" i="7"/>
  <c r="K214" i="7"/>
  <c r="J214" i="7"/>
  <c r="AC213" i="7"/>
  <c r="T213" i="7"/>
  <c r="AD213" i="7" s="1"/>
  <c r="M213" i="7"/>
  <c r="K213" i="7"/>
  <c r="J213" i="7"/>
  <c r="AC212" i="7"/>
  <c r="T212" i="7"/>
  <c r="AD212" i="7" s="1"/>
  <c r="M212" i="7"/>
  <c r="K212" i="7"/>
  <c r="J212" i="7"/>
  <c r="AC211" i="7"/>
  <c r="T211" i="7"/>
  <c r="AD211" i="7" s="1"/>
  <c r="M211" i="7"/>
  <c r="K211" i="7"/>
  <c r="J211" i="7"/>
  <c r="AC210" i="7"/>
  <c r="T210" i="7"/>
  <c r="AD210" i="7" s="1"/>
  <c r="M210" i="7"/>
  <c r="AC209" i="7"/>
  <c r="T209" i="7"/>
  <c r="AD209" i="7" s="1"/>
  <c r="M209" i="7"/>
  <c r="K209" i="7"/>
  <c r="J209" i="7"/>
  <c r="AC208" i="7"/>
  <c r="T208" i="7"/>
  <c r="AD208" i="7" s="1"/>
  <c r="M208" i="7"/>
  <c r="K208" i="7"/>
  <c r="J208" i="7"/>
  <c r="AC207" i="7"/>
  <c r="T207" i="7"/>
  <c r="AD207" i="7" s="1"/>
  <c r="M207" i="7"/>
  <c r="K207" i="7"/>
  <c r="J207" i="7"/>
  <c r="AC206" i="7"/>
  <c r="T206" i="7"/>
  <c r="AD206" i="7" s="1"/>
  <c r="M206" i="7"/>
  <c r="AC205" i="7"/>
  <c r="AD205" i="7" s="1"/>
  <c r="T205" i="7"/>
  <c r="M205" i="7"/>
  <c r="AC204" i="7"/>
  <c r="T204" i="7"/>
  <c r="AD204" i="7" s="1"/>
  <c r="M204" i="7"/>
  <c r="AC203" i="7"/>
  <c r="T203" i="7"/>
  <c r="AD203" i="7" s="1"/>
  <c r="M203" i="7"/>
  <c r="K203" i="7"/>
  <c r="J203" i="7"/>
  <c r="AC202" i="7"/>
  <c r="T202" i="7"/>
  <c r="AD202" i="7" s="1"/>
  <c r="M202" i="7"/>
  <c r="AC201" i="7"/>
  <c r="T201" i="7"/>
  <c r="AD201" i="7" s="1"/>
  <c r="M201" i="7"/>
  <c r="AC200" i="7"/>
  <c r="T200" i="7"/>
  <c r="AD200" i="7" s="1"/>
  <c r="M200" i="7"/>
  <c r="AC199" i="7"/>
  <c r="T199" i="7"/>
  <c r="AD199" i="7" s="1"/>
  <c r="M199" i="7"/>
  <c r="AC198" i="7"/>
  <c r="T198" i="7"/>
  <c r="AD198" i="7" s="1"/>
  <c r="M198" i="7"/>
  <c r="AC197" i="7"/>
  <c r="T197" i="7"/>
  <c r="AD197" i="7" s="1"/>
  <c r="M197" i="7"/>
  <c r="AC196" i="7"/>
  <c r="T196" i="7"/>
  <c r="AD196" i="7" s="1"/>
  <c r="M196" i="7"/>
  <c r="AC195" i="7"/>
  <c r="T195" i="7"/>
  <c r="AD195" i="7" s="1"/>
  <c r="M195" i="7"/>
  <c r="AC194" i="7"/>
  <c r="T194" i="7"/>
  <c r="AD194" i="7" s="1"/>
  <c r="M194" i="7"/>
  <c r="AC193" i="7"/>
  <c r="T193" i="7"/>
  <c r="AD193" i="7" s="1"/>
  <c r="M193" i="7"/>
  <c r="K193" i="7"/>
  <c r="J193" i="7"/>
  <c r="AC192" i="7"/>
  <c r="T192" i="7"/>
  <c r="AD192" i="7" s="1"/>
  <c r="M192" i="7"/>
  <c r="K192" i="7"/>
  <c r="J192" i="7"/>
  <c r="AC191" i="7"/>
  <c r="T191" i="7"/>
  <c r="AD191" i="7" s="1"/>
  <c r="M191" i="7"/>
  <c r="AC190" i="7"/>
  <c r="T190" i="7"/>
  <c r="AD190" i="7" s="1"/>
  <c r="M190" i="7"/>
  <c r="AC189" i="7"/>
  <c r="T189" i="7"/>
  <c r="AD189" i="7" s="1"/>
  <c r="M189" i="7"/>
  <c r="AC188" i="7"/>
  <c r="T188" i="7"/>
  <c r="AD188" i="7" s="1"/>
  <c r="M188" i="7"/>
  <c r="AC187" i="7"/>
  <c r="T187" i="7"/>
  <c r="AD187" i="7" s="1"/>
  <c r="M187" i="7"/>
  <c r="AC186" i="7"/>
  <c r="T186" i="7"/>
  <c r="AD186" i="7" s="1"/>
  <c r="M186" i="7"/>
  <c r="AC185" i="7"/>
  <c r="T185" i="7"/>
  <c r="AD185" i="7" s="1"/>
  <c r="M185" i="7"/>
  <c r="AC184" i="7"/>
  <c r="T184" i="7"/>
  <c r="AD184" i="7" s="1"/>
  <c r="M184" i="7"/>
  <c r="AC183" i="7"/>
  <c r="T183" i="7"/>
  <c r="AD183" i="7" s="1"/>
  <c r="M183" i="7"/>
  <c r="AC182" i="7"/>
  <c r="T182" i="7"/>
  <c r="AD182" i="7" s="1"/>
  <c r="M182" i="7"/>
  <c r="AC181" i="7"/>
  <c r="T181" i="7"/>
  <c r="AD181" i="7" s="1"/>
  <c r="M181" i="7"/>
  <c r="AC180" i="7"/>
  <c r="T180" i="7"/>
  <c r="AD180" i="7" s="1"/>
  <c r="M180" i="7"/>
  <c r="AC179" i="7"/>
  <c r="T179" i="7"/>
  <c r="AD179" i="7" s="1"/>
  <c r="M179" i="7"/>
  <c r="AC178" i="7"/>
  <c r="T178" i="7"/>
  <c r="AD178" i="7" s="1"/>
  <c r="M178" i="7"/>
  <c r="K178" i="7"/>
  <c r="J178" i="7"/>
  <c r="AC177" i="7"/>
  <c r="T177" i="7"/>
  <c r="AD177" i="7" s="1"/>
  <c r="M177" i="7"/>
  <c r="AC176" i="7"/>
  <c r="T176" i="7"/>
  <c r="AD176" i="7" s="1"/>
  <c r="M176" i="7"/>
  <c r="AC175" i="7"/>
  <c r="T175" i="7"/>
  <c r="AD175" i="7" s="1"/>
  <c r="M175" i="7"/>
  <c r="AC174" i="7"/>
  <c r="T174" i="7"/>
  <c r="AD174" i="7" s="1"/>
  <c r="M174" i="7"/>
  <c r="AC173" i="7"/>
  <c r="T173" i="7"/>
  <c r="AD173" i="7" s="1"/>
  <c r="M173" i="7"/>
  <c r="AC172" i="7"/>
  <c r="T172" i="7"/>
  <c r="AD172" i="7" s="1"/>
  <c r="M172" i="7"/>
  <c r="AC171" i="7"/>
  <c r="T171" i="7"/>
  <c r="AD171" i="7" s="1"/>
  <c r="M171" i="7"/>
  <c r="AC170" i="7"/>
  <c r="T170" i="7"/>
  <c r="AD170" i="7" s="1"/>
  <c r="M170" i="7"/>
  <c r="AC169" i="7"/>
  <c r="T169" i="7"/>
  <c r="AD169" i="7" s="1"/>
  <c r="M169" i="7"/>
  <c r="AC168" i="7"/>
  <c r="T168" i="7"/>
  <c r="AD168" i="7" s="1"/>
  <c r="M168" i="7"/>
  <c r="AC167" i="7"/>
  <c r="T167" i="7"/>
  <c r="AD167" i="7" s="1"/>
  <c r="M167" i="7"/>
  <c r="K167" i="7"/>
  <c r="J167" i="7"/>
  <c r="AC166" i="7"/>
  <c r="T166" i="7"/>
  <c r="AD166" i="7" s="1"/>
  <c r="M166" i="7"/>
  <c r="K166" i="7"/>
  <c r="J166" i="7"/>
  <c r="AC165" i="7"/>
  <c r="T165" i="7"/>
  <c r="AD165" i="7" s="1"/>
  <c r="AC164" i="7"/>
  <c r="T164" i="7"/>
  <c r="AD164" i="7" s="1"/>
  <c r="M164" i="7"/>
  <c r="K164" i="7"/>
  <c r="J164" i="7"/>
  <c r="AC163" i="7"/>
  <c r="T163" i="7"/>
  <c r="AD163" i="7" s="1"/>
  <c r="M163" i="7"/>
  <c r="K163" i="7"/>
  <c r="J163" i="7"/>
  <c r="AC162" i="7"/>
  <c r="T162" i="7"/>
  <c r="AD162" i="7" s="1"/>
  <c r="M162" i="7"/>
  <c r="K162" i="7"/>
  <c r="J162" i="7"/>
  <c r="AC161" i="7"/>
  <c r="T161" i="7"/>
  <c r="AD161" i="7" s="1"/>
  <c r="M161" i="7"/>
  <c r="K161" i="7"/>
  <c r="J161" i="7"/>
  <c r="AC160" i="7"/>
  <c r="T160" i="7"/>
  <c r="AD160" i="7" s="1"/>
  <c r="M160" i="7"/>
  <c r="K160" i="7"/>
  <c r="J160" i="7"/>
  <c r="AC159" i="7"/>
  <c r="T159" i="7"/>
  <c r="AD159" i="7" s="1"/>
  <c r="M159" i="7"/>
  <c r="K159" i="7"/>
  <c r="J159" i="7"/>
  <c r="AC158" i="7"/>
  <c r="AD158" i="7" s="1"/>
  <c r="AC157" i="7"/>
  <c r="AD157" i="7" s="1"/>
  <c r="AC156" i="7"/>
  <c r="T156" i="7"/>
  <c r="AD156" i="7" s="1"/>
  <c r="M156" i="7"/>
  <c r="AC155" i="7"/>
  <c r="T155" i="7"/>
  <c r="AD155" i="7" s="1"/>
  <c r="M155" i="7"/>
  <c r="AC154" i="7"/>
  <c r="T154" i="7"/>
  <c r="AD154" i="7" s="1"/>
  <c r="M154" i="7"/>
  <c r="AC153" i="7"/>
  <c r="T153" i="7"/>
  <c r="AD153" i="7" s="1"/>
  <c r="M153" i="7"/>
  <c r="AC152" i="7"/>
  <c r="T152" i="7"/>
  <c r="AD152" i="7" s="1"/>
  <c r="M152" i="7"/>
  <c r="AC151" i="7"/>
  <c r="T151" i="7"/>
  <c r="AD151" i="7" s="1"/>
  <c r="M151" i="7"/>
  <c r="AC150" i="7"/>
  <c r="T150" i="7"/>
  <c r="AD150" i="7" s="1"/>
  <c r="M150" i="7"/>
  <c r="AC149" i="7"/>
  <c r="T149" i="7"/>
  <c r="AD149" i="7" s="1"/>
  <c r="M149" i="7"/>
  <c r="AC148" i="7"/>
  <c r="T148" i="7"/>
  <c r="AD148" i="7" s="1"/>
  <c r="M148" i="7"/>
  <c r="AC147" i="7"/>
  <c r="T147" i="7"/>
  <c r="AD147" i="7" s="1"/>
  <c r="M147" i="7"/>
  <c r="AC146" i="7"/>
  <c r="T146" i="7"/>
  <c r="AD146" i="7" s="1"/>
  <c r="M146" i="7"/>
  <c r="AC145" i="7"/>
  <c r="T145" i="7"/>
  <c r="AD145" i="7" s="1"/>
  <c r="M145" i="7"/>
  <c r="AC144" i="7"/>
  <c r="T144" i="7"/>
  <c r="AD144" i="7" s="1"/>
  <c r="M144" i="7"/>
  <c r="AC143" i="7"/>
  <c r="T143" i="7"/>
  <c r="AD143" i="7" s="1"/>
  <c r="M143" i="7"/>
  <c r="AC142" i="7"/>
  <c r="T142" i="7"/>
  <c r="AD142" i="7" s="1"/>
  <c r="M142" i="7"/>
  <c r="AC141" i="7"/>
  <c r="T141" i="7"/>
  <c r="AD141" i="7" s="1"/>
  <c r="M141" i="7"/>
  <c r="AC140" i="7"/>
  <c r="T140" i="7"/>
  <c r="AD140" i="7" s="1"/>
  <c r="M140" i="7"/>
  <c r="AC139" i="7"/>
  <c r="T139" i="7"/>
  <c r="AD139" i="7" s="1"/>
  <c r="M139" i="7"/>
  <c r="AC138" i="7"/>
  <c r="T138" i="7"/>
  <c r="AD138" i="7" s="1"/>
  <c r="M138" i="7"/>
  <c r="AC137" i="7"/>
  <c r="T137" i="7"/>
  <c r="AD137" i="7" s="1"/>
  <c r="M137" i="7"/>
  <c r="K137" i="7"/>
  <c r="J137" i="7"/>
  <c r="AC136" i="7"/>
  <c r="T136" i="7"/>
  <c r="AD136" i="7" s="1"/>
  <c r="M136" i="7"/>
  <c r="K136" i="7"/>
  <c r="J136" i="7"/>
  <c r="AC135" i="7"/>
  <c r="T135" i="7"/>
  <c r="AD135" i="7" s="1"/>
  <c r="AC134" i="7"/>
  <c r="T134" i="7"/>
  <c r="AD134" i="7" s="1"/>
  <c r="M134" i="7"/>
  <c r="AC133" i="7"/>
  <c r="T133" i="7"/>
  <c r="AD133" i="7" s="1"/>
  <c r="M133" i="7"/>
  <c r="AC132" i="7"/>
  <c r="T132" i="7"/>
  <c r="AD132" i="7" s="1"/>
  <c r="M132" i="7"/>
  <c r="AC131" i="7"/>
  <c r="T131" i="7"/>
  <c r="AD131" i="7" s="1"/>
  <c r="M131" i="7"/>
  <c r="AC130" i="7"/>
  <c r="T130" i="7"/>
  <c r="AD130" i="7" s="1"/>
  <c r="M130" i="7"/>
  <c r="K130" i="7"/>
  <c r="J130" i="7"/>
  <c r="AC129" i="7"/>
  <c r="T129" i="7"/>
  <c r="AD129" i="7" s="1"/>
  <c r="M129" i="7"/>
  <c r="K129" i="7"/>
  <c r="J129" i="7"/>
  <c r="AC128" i="7"/>
  <c r="T128" i="7"/>
  <c r="AD128" i="7" s="1"/>
  <c r="M128" i="7"/>
  <c r="AC127" i="7"/>
  <c r="T127" i="7"/>
  <c r="AD127" i="7" s="1"/>
  <c r="M127" i="7"/>
  <c r="AC126" i="7"/>
  <c r="T126" i="7"/>
  <c r="AD126" i="7" s="1"/>
  <c r="M126" i="7"/>
  <c r="AC125" i="7"/>
  <c r="T125" i="7"/>
  <c r="AD125" i="7" s="1"/>
  <c r="M125" i="7"/>
  <c r="K125" i="7"/>
  <c r="J125" i="7"/>
  <c r="AC124" i="7"/>
  <c r="T124" i="7"/>
  <c r="AD124" i="7" s="1"/>
  <c r="M124" i="7"/>
  <c r="AC123" i="7"/>
  <c r="T123" i="7"/>
  <c r="AD123" i="7" s="1"/>
  <c r="M123" i="7"/>
  <c r="K123" i="7"/>
  <c r="J123" i="7"/>
  <c r="AC122" i="7"/>
  <c r="T122" i="7"/>
  <c r="AD122" i="7" s="1"/>
  <c r="M122" i="7"/>
  <c r="AC121" i="7"/>
  <c r="T121" i="7"/>
  <c r="AD121" i="7" s="1"/>
  <c r="M121" i="7"/>
  <c r="K121" i="7"/>
  <c r="J121" i="7"/>
  <c r="AC120" i="7"/>
  <c r="T120" i="7"/>
  <c r="AD120" i="7" s="1"/>
  <c r="M120" i="7"/>
  <c r="K120" i="7"/>
  <c r="J120" i="7"/>
  <c r="AC119" i="7"/>
  <c r="T119" i="7"/>
  <c r="AD119" i="7" s="1"/>
  <c r="M119" i="7"/>
  <c r="AC118" i="7"/>
  <c r="T118" i="7"/>
  <c r="AD118" i="7" s="1"/>
  <c r="M118" i="7"/>
  <c r="AC117" i="7"/>
  <c r="T117" i="7"/>
  <c r="AD117" i="7" s="1"/>
  <c r="M117" i="7"/>
  <c r="AC116" i="7"/>
  <c r="T116" i="7"/>
  <c r="AD116" i="7" s="1"/>
  <c r="M116" i="7"/>
  <c r="AC115" i="7"/>
  <c r="T115" i="7"/>
  <c r="AD115" i="7" s="1"/>
  <c r="M115" i="7"/>
  <c r="K115" i="7"/>
  <c r="J115" i="7"/>
  <c r="AC114" i="7"/>
  <c r="T114" i="7"/>
  <c r="AD114" i="7" s="1"/>
  <c r="M114" i="7"/>
  <c r="AC113" i="7"/>
  <c r="T113" i="7"/>
  <c r="AD113" i="7" s="1"/>
  <c r="M113" i="7"/>
  <c r="AC112" i="7"/>
  <c r="T112" i="7"/>
  <c r="AD112" i="7" s="1"/>
  <c r="M112" i="7"/>
  <c r="AC111" i="7"/>
  <c r="T111" i="7"/>
  <c r="AD111" i="7" s="1"/>
  <c r="M111" i="7"/>
  <c r="AC110" i="7"/>
  <c r="T110" i="7"/>
  <c r="AD110" i="7" s="1"/>
  <c r="M110" i="7"/>
  <c r="AC109" i="7"/>
  <c r="T109" i="7"/>
  <c r="AD109" i="7" s="1"/>
  <c r="M109" i="7"/>
  <c r="AC108" i="7"/>
  <c r="T108" i="7"/>
  <c r="AD108" i="7" s="1"/>
  <c r="M108" i="7"/>
  <c r="AC107" i="7"/>
  <c r="T107" i="7"/>
  <c r="AD107" i="7" s="1"/>
  <c r="M107" i="7"/>
  <c r="K107" i="7"/>
  <c r="J107" i="7"/>
  <c r="AC106" i="7"/>
  <c r="T106" i="7"/>
  <c r="AD106" i="7" s="1"/>
  <c r="M106" i="7"/>
  <c r="K106" i="7"/>
  <c r="J106" i="7"/>
  <c r="AC105" i="7"/>
  <c r="T105" i="7"/>
  <c r="AD105" i="7" s="1"/>
  <c r="M105" i="7"/>
  <c r="K105" i="7"/>
  <c r="J105" i="7"/>
  <c r="AC104" i="7"/>
  <c r="T104" i="7"/>
  <c r="AD104" i="7" s="1"/>
  <c r="M104" i="7"/>
  <c r="K104" i="7"/>
  <c r="J104" i="7"/>
  <c r="AC103" i="7"/>
  <c r="T103" i="7"/>
  <c r="AD103" i="7" s="1"/>
  <c r="M103" i="7"/>
  <c r="AC102" i="7"/>
  <c r="T102" i="7"/>
  <c r="AD102" i="7" s="1"/>
  <c r="M102" i="7"/>
  <c r="AC101" i="7"/>
  <c r="T101" i="7"/>
  <c r="AD101" i="7" s="1"/>
  <c r="M101" i="7"/>
  <c r="AC100" i="7"/>
  <c r="T100" i="7"/>
  <c r="AD100" i="7" s="1"/>
  <c r="M100" i="7"/>
  <c r="AC99" i="7"/>
  <c r="T99" i="7"/>
  <c r="AD99" i="7" s="1"/>
  <c r="M99" i="7"/>
  <c r="AC98" i="7"/>
  <c r="T98" i="7"/>
  <c r="AD98" i="7" s="1"/>
  <c r="M98" i="7"/>
  <c r="AC97" i="7"/>
  <c r="T97" i="7"/>
  <c r="AD97" i="7" s="1"/>
  <c r="M97" i="7"/>
  <c r="AC96" i="7"/>
  <c r="T96" i="7"/>
  <c r="AD96" i="7" s="1"/>
  <c r="M96" i="7"/>
  <c r="AC95" i="7"/>
  <c r="T95" i="7"/>
  <c r="AD95" i="7" s="1"/>
  <c r="M95" i="7"/>
  <c r="AC94" i="7"/>
  <c r="T94" i="7"/>
  <c r="AD94" i="7" s="1"/>
  <c r="M94" i="7"/>
  <c r="AC93" i="7"/>
  <c r="T93" i="7"/>
  <c r="AD93" i="7" s="1"/>
  <c r="M93" i="7"/>
  <c r="AC92" i="7"/>
  <c r="T92" i="7"/>
  <c r="AD92" i="7" s="1"/>
  <c r="M92" i="7"/>
  <c r="AC91" i="7"/>
  <c r="T91" i="7"/>
  <c r="AD91" i="7" s="1"/>
  <c r="M91" i="7"/>
  <c r="AC90" i="7"/>
  <c r="T90" i="7"/>
  <c r="AD90" i="7" s="1"/>
  <c r="M90" i="7"/>
  <c r="AC89" i="7"/>
  <c r="T89" i="7"/>
  <c r="AD89" i="7" s="1"/>
  <c r="M89" i="7"/>
  <c r="AC88" i="7"/>
  <c r="T88" i="7"/>
  <c r="AD88" i="7" s="1"/>
  <c r="M88" i="7"/>
  <c r="AC87" i="7"/>
  <c r="T87" i="7"/>
  <c r="AD87" i="7" s="1"/>
  <c r="M87" i="7"/>
  <c r="AC86" i="7"/>
  <c r="T86" i="7"/>
  <c r="AD86" i="7" s="1"/>
  <c r="M86" i="7"/>
  <c r="K86" i="7"/>
  <c r="J86" i="7"/>
  <c r="AC85" i="7"/>
  <c r="T85" i="7"/>
  <c r="AD85" i="7" s="1"/>
  <c r="M85" i="7"/>
  <c r="K85" i="7"/>
  <c r="J85" i="7"/>
  <c r="AC84" i="7"/>
  <c r="T84" i="7"/>
  <c r="AD84" i="7" s="1"/>
  <c r="M84" i="7"/>
  <c r="K84" i="7"/>
  <c r="J84" i="7"/>
  <c r="AC83" i="7"/>
  <c r="T83" i="7"/>
  <c r="AD83" i="7" s="1"/>
  <c r="M83" i="7"/>
  <c r="K83" i="7"/>
  <c r="J83" i="7"/>
  <c r="AC82" i="7"/>
  <c r="T82" i="7"/>
  <c r="AD82" i="7" s="1"/>
  <c r="M82" i="7"/>
  <c r="AC81" i="7"/>
  <c r="T81" i="7"/>
  <c r="AD81" i="7" s="1"/>
  <c r="M81" i="7"/>
  <c r="AC80" i="7"/>
  <c r="T80" i="7"/>
  <c r="AD80" i="7" s="1"/>
  <c r="M80" i="7"/>
  <c r="AC79" i="7"/>
  <c r="T79" i="7"/>
  <c r="AD79" i="7" s="1"/>
  <c r="M79" i="7"/>
  <c r="AC78" i="7"/>
  <c r="T78" i="7"/>
  <c r="AD78" i="7" s="1"/>
  <c r="M78" i="7"/>
  <c r="AC77" i="7"/>
  <c r="T77" i="7"/>
  <c r="AD77" i="7" s="1"/>
  <c r="M77" i="7"/>
  <c r="K77" i="7"/>
  <c r="J77" i="7"/>
  <c r="AC76" i="7"/>
  <c r="T76" i="7"/>
  <c r="AD76" i="7" s="1"/>
  <c r="M76" i="7"/>
  <c r="K76" i="7"/>
  <c r="J76" i="7"/>
  <c r="AC75" i="7"/>
  <c r="T75" i="7"/>
  <c r="AD75" i="7" s="1"/>
  <c r="M75" i="7"/>
  <c r="K75" i="7"/>
  <c r="J75" i="7"/>
  <c r="AC74" i="7"/>
  <c r="T74" i="7"/>
  <c r="AD74" i="7" s="1"/>
  <c r="M74" i="7"/>
  <c r="AC73" i="7"/>
  <c r="T73" i="7"/>
  <c r="AD73" i="7" s="1"/>
  <c r="M73" i="7"/>
  <c r="AC72" i="7"/>
  <c r="T72" i="7"/>
  <c r="AD72" i="7" s="1"/>
  <c r="M72" i="7"/>
  <c r="AC71" i="7"/>
  <c r="T71" i="7"/>
  <c r="AD71" i="7" s="1"/>
  <c r="K71" i="7"/>
  <c r="J71" i="7"/>
  <c r="AC70" i="7"/>
  <c r="T70" i="7"/>
  <c r="AD70" i="7" s="1"/>
  <c r="M70" i="7"/>
  <c r="AC69" i="7"/>
  <c r="T69" i="7"/>
  <c r="AD69" i="7" s="1"/>
  <c r="M69" i="7"/>
  <c r="AC68" i="7"/>
  <c r="T68" i="7"/>
  <c r="AD68" i="7" s="1"/>
  <c r="M68" i="7"/>
  <c r="K68" i="7"/>
  <c r="J68" i="7"/>
  <c r="AC67" i="7"/>
  <c r="T67" i="7"/>
  <c r="AD67" i="7" s="1"/>
  <c r="M67" i="7"/>
  <c r="AC66" i="7"/>
  <c r="T66" i="7"/>
  <c r="AD66" i="7" s="1"/>
  <c r="M66" i="7"/>
  <c r="K66" i="7"/>
  <c r="J66" i="7"/>
  <c r="AC65" i="7"/>
  <c r="T65" i="7"/>
  <c r="AD65" i="7" s="1"/>
  <c r="M65" i="7"/>
  <c r="K65" i="7"/>
  <c r="J65" i="7"/>
  <c r="AC64" i="7"/>
  <c r="T64" i="7"/>
  <c r="AD64" i="7" s="1"/>
  <c r="M64" i="7"/>
  <c r="K64" i="7"/>
  <c r="J64" i="7"/>
  <c r="AC63" i="7"/>
  <c r="T63" i="7"/>
  <c r="AD63" i="7" s="1"/>
  <c r="M63" i="7"/>
  <c r="K63" i="7"/>
  <c r="J63" i="7"/>
  <c r="AC62" i="7"/>
  <c r="T62" i="7"/>
  <c r="AD62" i="7" s="1"/>
  <c r="M62" i="7"/>
  <c r="K62" i="7"/>
  <c r="J62" i="7"/>
  <c r="AC61" i="7"/>
  <c r="T61" i="7"/>
  <c r="AD61" i="7" s="1"/>
  <c r="M61" i="7"/>
  <c r="AC60" i="7"/>
  <c r="T60" i="7"/>
  <c r="AD60" i="7" s="1"/>
  <c r="M60" i="7"/>
  <c r="AC59" i="7"/>
  <c r="T59" i="7"/>
  <c r="AD59" i="7" s="1"/>
  <c r="M59" i="7"/>
  <c r="K59" i="7"/>
  <c r="J59" i="7"/>
  <c r="AC58" i="7"/>
  <c r="T58" i="7"/>
  <c r="AD58" i="7" s="1"/>
  <c r="M58" i="7"/>
  <c r="K58" i="7"/>
  <c r="J58" i="7"/>
  <c r="AC57" i="7"/>
  <c r="T57" i="7"/>
  <c r="AD57" i="7" s="1"/>
  <c r="M57" i="7"/>
  <c r="AC56" i="7"/>
  <c r="T56" i="7"/>
  <c r="AD56" i="7" s="1"/>
  <c r="M56" i="7"/>
  <c r="AC55" i="7"/>
  <c r="T55" i="7"/>
  <c r="AD55" i="7" s="1"/>
  <c r="M55" i="7"/>
  <c r="AC54" i="7"/>
  <c r="T54" i="7"/>
  <c r="AD54" i="7" s="1"/>
  <c r="M54" i="7"/>
  <c r="AC53" i="7"/>
  <c r="T53" i="7"/>
  <c r="AD53" i="7" s="1"/>
  <c r="M53" i="7"/>
  <c r="AC52" i="7"/>
  <c r="T52" i="7"/>
  <c r="AD52" i="7" s="1"/>
  <c r="M52" i="7"/>
  <c r="AC51" i="7"/>
  <c r="T51" i="7"/>
  <c r="AD51" i="7" s="1"/>
  <c r="M51" i="7"/>
  <c r="AC50" i="7"/>
  <c r="T50" i="7"/>
  <c r="AD50" i="7" s="1"/>
  <c r="M50" i="7"/>
  <c r="AC49" i="7"/>
  <c r="T49" i="7"/>
  <c r="AD49" i="7" s="1"/>
  <c r="M49" i="7"/>
  <c r="AC48" i="7"/>
  <c r="T48" i="7"/>
  <c r="AD48" i="7" s="1"/>
  <c r="M48" i="7"/>
  <c r="AC47" i="7"/>
  <c r="T47" i="7"/>
  <c r="AD47" i="7" s="1"/>
  <c r="M47" i="7"/>
  <c r="AC46" i="7"/>
  <c r="T46" i="7"/>
  <c r="AD46" i="7" s="1"/>
  <c r="M46" i="7"/>
  <c r="AC45" i="7"/>
  <c r="T45" i="7"/>
  <c r="AD45" i="7" s="1"/>
  <c r="M45" i="7"/>
  <c r="AC44" i="7"/>
  <c r="T44" i="7"/>
  <c r="AD44" i="7" s="1"/>
  <c r="M44" i="7"/>
  <c r="AC43" i="7"/>
  <c r="T43" i="7"/>
  <c r="AD43" i="7" s="1"/>
  <c r="M43" i="7"/>
  <c r="AC42" i="7"/>
  <c r="T42" i="7"/>
  <c r="AD42" i="7" s="1"/>
  <c r="M42" i="7"/>
  <c r="AC41" i="7"/>
  <c r="T41" i="7"/>
  <c r="AD41" i="7" s="1"/>
  <c r="M41" i="7"/>
  <c r="AC40" i="7"/>
  <c r="T40" i="7"/>
  <c r="AD40" i="7" s="1"/>
  <c r="M40" i="7"/>
  <c r="AC39" i="7"/>
  <c r="T39" i="7"/>
  <c r="AD39" i="7" s="1"/>
  <c r="M39" i="7"/>
  <c r="AC38" i="7"/>
  <c r="T38" i="7"/>
  <c r="AD38" i="7" s="1"/>
  <c r="M38" i="7"/>
  <c r="AC37" i="7"/>
  <c r="T37" i="7"/>
  <c r="AD37" i="7" s="1"/>
  <c r="M37" i="7"/>
  <c r="AC36" i="7"/>
  <c r="T36" i="7"/>
  <c r="AD36" i="7" s="1"/>
  <c r="M36" i="7"/>
  <c r="AC35" i="7"/>
  <c r="T35" i="7"/>
  <c r="AD35" i="7" s="1"/>
  <c r="M35" i="7"/>
  <c r="AC34" i="7"/>
  <c r="T34" i="7"/>
  <c r="AD34" i="7" s="1"/>
  <c r="M34" i="7"/>
  <c r="AC33" i="7"/>
  <c r="T33" i="7"/>
  <c r="AD33" i="7" s="1"/>
  <c r="M33" i="7"/>
  <c r="AC32" i="7"/>
  <c r="T32" i="7"/>
  <c r="AD32" i="7" s="1"/>
  <c r="M32" i="7"/>
  <c r="AC31" i="7"/>
  <c r="T31" i="7"/>
  <c r="AD31" i="7" s="1"/>
  <c r="M31" i="7"/>
  <c r="AC30" i="7"/>
  <c r="T30" i="7"/>
  <c r="AD30" i="7" s="1"/>
  <c r="M30" i="7"/>
  <c r="AC29" i="7"/>
  <c r="T29" i="7"/>
  <c r="AD29" i="7" s="1"/>
  <c r="M29" i="7"/>
  <c r="AC28" i="7"/>
  <c r="T28" i="7"/>
  <c r="AD28" i="7" s="1"/>
  <c r="M28" i="7"/>
  <c r="AC27" i="7"/>
  <c r="T27" i="7"/>
  <c r="AD27" i="7" s="1"/>
  <c r="M27" i="7"/>
  <c r="AC26" i="7"/>
  <c r="T26" i="7"/>
  <c r="AD26" i="7" s="1"/>
  <c r="M26" i="7"/>
  <c r="AC25" i="7"/>
  <c r="T25" i="7"/>
  <c r="AD25" i="7" s="1"/>
  <c r="M25" i="7"/>
  <c r="AC24" i="7"/>
  <c r="T24" i="7"/>
  <c r="AD24" i="7" s="1"/>
  <c r="M24" i="7"/>
  <c r="AC23" i="7"/>
  <c r="T23" i="7"/>
  <c r="AD23" i="7" s="1"/>
  <c r="M23" i="7"/>
  <c r="AC22" i="7"/>
  <c r="T22" i="7"/>
  <c r="AD22" i="7" s="1"/>
  <c r="M22" i="7"/>
  <c r="AC21" i="7"/>
  <c r="T21" i="7"/>
  <c r="AD21" i="7" s="1"/>
  <c r="M21" i="7"/>
  <c r="AC20" i="7"/>
  <c r="T20" i="7"/>
  <c r="AD20" i="7" s="1"/>
  <c r="M20" i="7"/>
  <c r="AC19" i="7"/>
  <c r="T19" i="7"/>
  <c r="AD19" i="7" s="1"/>
  <c r="M19" i="7"/>
  <c r="AC18" i="7"/>
  <c r="T18" i="7"/>
  <c r="AD18" i="7" s="1"/>
  <c r="M18" i="7"/>
  <c r="AC17" i="7"/>
  <c r="T17" i="7"/>
  <c r="AD17" i="7" s="1"/>
  <c r="M17" i="7"/>
  <c r="K17" i="7"/>
  <c r="J17" i="7"/>
  <c r="AC16" i="7"/>
  <c r="T16" i="7"/>
  <c r="AD16" i="7" s="1"/>
  <c r="M16" i="7"/>
  <c r="AC15" i="7"/>
  <c r="T15" i="7"/>
  <c r="AD15" i="7" s="1"/>
  <c r="M15" i="7"/>
  <c r="AC14" i="7"/>
  <c r="T14" i="7"/>
  <c r="AD14" i="7" s="1"/>
  <c r="M14" i="7"/>
  <c r="K14" i="7"/>
  <c r="J14" i="7"/>
  <c r="AC13" i="7"/>
  <c r="T13" i="7"/>
  <c r="AD13" i="7" s="1"/>
  <c r="M13" i="7"/>
  <c r="AC12" i="7"/>
  <c r="T12" i="7"/>
  <c r="AD12" i="7" s="1"/>
  <c r="M12" i="7"/>
  <c r="K12" i="7"/>
  <c r="J12" i="7"/>
  <c r="AC11" i="7"/>
  <c r="T11" i="7"/>
  <c r="AD11" i="7" s="1"/>
  <c r="K11" i="7"/>
  <c r="J11" i="7"/>
  <c r="AC10" i="7"/>
  <c r="T10" i="7"/>
  <c r="AD10" i="7" s="1"/>
  <c r="M10" i="7"/>
  <c r="K10" i="7"/>
  <c r="J10" i="7"/>
  <c r="AC9" i="7"/>
  <c r="T9" i="7"/>
  <c r="AD9" i="7" s="1"/>
  <c r="M9" i="7"/>
  <c r="T8" i="7"/>
  <c r="AD8" i="7" s="1"/>
  <c r="M8" i="7"/>
  <c r="AC7" i="7"/>
  <c r="T7" i="7"/>
  <c r="AD7" i="7" s="1"/>
  <c r="M7" i="7"/>
  <c r="AC6" i="7"/>
  <c r="T6" i="7"/>
  <c r="AD6" i="7" s="1"/>
  <c r="M6" i="7"/>
  <c r="AC5" i="7"/>
  <c r="T5" i="7"/>
  <c r="AD5" i="7" s="1"/>
  <c r="M5" i="7"/>
  <c r="AC4" i="7"/>
  <c r="T4" i="7"/>
  <c r="AD4" i="7" s="1"/>
  <c r="M4" i="7"/>
  <c r="AC3" i="7"/>
  <c r="T3" i="7"/>
  <c r="AD3" i="7" s="1"/>
  <c r="M3" i="7"/>
  <c r="T2" i="7"/>
  <c r="AD2" i="7" s="1"/>
  <c r="M2" i="7"/>
  <c r="AC358" i="6"/>
  <c r="T358" i="6"/>
  <c r="AD358" i="6" s="1"/>
  <c r="M358" i="6"/>
  <c r="AC357" i="6"/>
  <c r="T357" i="6"/>
  <c r="AD357" i="6" s="1"/>
  <c r="M357" i="6"/>
  <c r="AC356" i="6"/>
  <c r="T356" i="6"/>
  <c r="AD356" i="6" s="1"/>
  <c r="M356" i="6"/>
  <c r="AC355" i="6"/>
  <c r="T355" i="6"/>
  <c r="AD355" i="6" s="1"/>
  <c r="M355" i="6"/>
  <c r="AC354" i="6"/>
  <c r="T354" i="6"/>
  <c r="AD354" i="6" s="1"/>
  <c r="M354" i="6"/>
  <c r="AC353" i="6"/>
  <c r="T353" i="6"/>
  <c r="AD353" i="6" s="1"/>
  <c r="M353" i="6"/>
  <c r="AC352" i="6"/>
  <c r="T352" i="6"/>
  <c r="AD352" i="6" s="1"/>
  <c r="M352" i="6"/>
  <c r="AC351" i="6"/>
  <c r="T351" i="6"/>
  <c r="AD351" i="6" s="1"/>
  <c r="M351" i="6"/>
  <c r="AC350" i="6"/>
  <c r="T350" i="6"/>
  <c r="AD350" i="6" s="1"/>
  <c r="M350" i="6"/>
  <c r="AC349" i="6"/>
  <c r="T349" i="6"/>
  <c r="AD349" i="6" s="1"/>
  <c r="M349" i="6"/>
  <c r="AC348" i="6"/>
  <c r="T348" i="6"/>
  <c r="AD348" i="6" s="1"/>
  <c r="M348" i="6"/>
  <c r="AC347" i="6"/>
  <c r="T347" i="6"/>
  <c r="AD347" i="6" s="1"/>
  <c r="M347" i="6"/>
  <c r="AC346" i="6"/>
  <c r="T346" i="6"/>
  <c r="AD346" i="6" s="1"/>
  <c r="M346" i="6"/>
  <c r="AC345" i="6"/>
  <c r="T345" i="6"/>
  <c r="AD345" i="6" s="1"/>
  <c r="M345" i="6"/>
  <c r="AC344" i="6"/>
  <c r="T344" i="6"/>
  <c r="AD344" i="6" s="1"/>
  <c r="M344" i="6"/>
  <c r="AC343" i="6"/>
  <c r="T343" i="6"/>
  <c r="AD343" i="6" s="1"/>
  <c r="M343" i="6"/>
  <c r="AC342" i="6"/>
  <c r="T342" i="6"/>
  <c r="AD342" i="6" s="1"/>
  <c r="M342" i="6"/>
  <c r="AC341" i="6"/>
  <c r="T341" i="6"/>
  <c r="AD341" i="6" s="1"/>
  <c r="M341" i="6"/>
  <c r="AC340" i="6"/>
  <c r="T340" i="6"/>
  <c r="AD340" i="6" s="1"/>
  <c r="M340" i="6"/>
  <c r="K340" i="6"/>
  <c r="J340" i="6"/>
  <c r="AC339" i="6"/>
  <c r="T339" i="6"/>
  <c r="AD339" i="6" s="1"/>
  <c r="M339" i="6"/>
  <c r="K339" i="6"/>
  <c r="J339" i="6"/>
  <c r="AC338" i="6"/>
  <c r="T338" i="6"/>
  <c r="AD338" i="6" s="1"/>
  <c r="M338" i="6"/>
  <c r="K338" i="6"/>
  <c r="J338" i="6"/>
  <c r="AC337" i="6"/>
  <c r="T337" i="6"/>
  <c r="AD337" i="6" s="1"/>
  <c r="M337" i="6"/>
  <c r="K337" i="6"/>
  <c r="J337" i="6"/>
  <c r="AC336" i="6"/>
  <c r="T336" i="6"/>
  <c r="AD336" i="6" s="1"/>
  <c r="M336" i="6"/>
  <c r="AC335" i="6"/>
  <c r="T335" i="6"/>
  <c r="AD335" i="6" s="1"/>
  <c r="M335" i="6"/>
  <c r="AC334" i="6"/>
  <c r="T334" i="6"/>
  <c r="AD334" i="6" s="1"/>
  <c r="M334" i="6"/>
  <c r="K334" i="6"/>
  <c r="AC333" i="6"/>
  <c r="AD333" i="6" s="1"/>
  <c r="T333" i="6"/>
  <c r="M333" i="6"/>
  <c r="AC332" i="6"/>
  <c r="T332" i="6"/>
  <c r="AD332" i="6" s="1"/>
  <c r="M332" i="6"/>
  <c r="K332" i="6"/>
  <c r="J332" i="6"/>
  <c r="AC331" i="6"/>
  <c r="T331" i="6"/>
  <c r="AD331" i="6" s="1"/>
  <c r="M331" i="6"/>
  <c r="K331" i="6"/>
  <c r="J331" i="6"/>
  <c r="AC330" i="6"/>
  <c r="T330" i="6"/>
  <c r="AD330" i="6" s="1"/>
  <c r="M330" i="6"/>
  <c r="K330" i="6"/>
  <c r="J330" i="6"/>
  <c r="AC329" i="6"/>
  <c r="T329" i="6"/>
  <c r="AD329" i="6" s="1"/>
  <c r="M329" i="6"/>
  <c r="K329" i="6"/>
  <c r="J329" i="6"/>
  <c r="AC328" i="6"/>
  <c r="T328" i="6"/>
  <c r="AD328" i="6" s="1"/>
  <c r="M328" i="6"/>
  <c r="K328" i="6"/>
  <c r="J328" i="6"/>
  <c r="AC327" i="6"/>
  <c r="T327" i="6"/>
  <c r="AD327" i="6" s="1"/>
  <c r="M327" i="6"/>
  <c r="K327" i="6"/>
  <c r="J327" i="6"/>
  <c r="AC326" i="6"/>
  <c r="T326" i="6"/>
  <c r="AD326" i="6" s="1"/>
  <c r="M326" i="6"/>
  <c r="K326" i="6"/>
  <c r="J326" i="6"/>
  <c r="AC325" i="6"/>
  <c r="T325" i="6"/>
  <c r="AD325" i="6" s="1"/>
  <c r="M325" i="6"/>
  <c r="K325" i="6"/>
  <c r="J325" i="6"/>
  <c r="AC324" i="6"/>
  <c r="T324" i="6"/>
  <c r="AD324" i="6" s="1"/>
  <c r="M324" i="6"/>
  <c r="K324" i="6"/>
  <c r="J324" i="6"/>
  <c r="AC323" i="6"/>
  <c r="T323" i="6"/>
  <c r="AD323" i="6" s="1"/>
  <c r="M323" i="6"/>
  <c r="K323" i="6"/>
  <c r="J323" i="6"/>
  <c r="AC322" i="6"/>
  <c r="T322" i="6"/>
  <c r="AD322" i="6" s="1"/>
  <c r="M322" i="6"/>
  <c r="K322" i="6"/>
  <c r="J322" i="6"/>
  <c r="AC321" i="6"/>
  <c r="T321" i="6"/>
  <c r="AD321" i="6" s="1"/>
  <c r="M321" i="6"/>
  <c r="AC320" i="6"/>
  <c r="T320" i="6"/>
  <c r="AD320" i="6" s="1"/>
  <c r="M320" i="6"/>
  <c r="K320" i="6"/>
  <c r="J320" i="6"/>
  <c r="AC319" i="6"/>
  <c r="T319" i="6"/>
  <c r="AD319" i="6" s="1"/>
  <c r="M319" i="6"/>
  <c r="K319" i="6"/>
  <c r="J319" i="6"/>
  <c r="AC318" i="6"/>
  <c r="T318" i="6"/>
  <c r="AD318" i="6" s="1"/>
  <c r="M318" i="6"/>
  <c r="K318" i="6"/>
  <c r="J318" i="6"/>
  <c r="AC317" i="6"/>
  <c r="T317" i="6"/>
  <c r="AD317" i="6" s="1"/>
  <c r="M317" i="6"/>
  <c r="AC316" i="6"/>
  <c r="T316" i="6"/>
  <c r="AD316" i="6" s="1"/>
  <c r="M316" i="6"/>
  <c r="AC315" i="6"/>
  <c r="T315" i="6"/>
  <c r="AD315" i="6" s="1"/>
  <c r="M315" i="6"/>
  <c r="AC314" i="6"/>
  <c r="T314" i="6"/>
  <c r="AD314" i="6" s="1"/>
  <c r="M314" i="6"/>
  <c r="AC313" i="6"/>
  <c r="T313" i="6"/>
  <c r="AD313" i="6" s="1"/>
  <c r="M313" i="6"/>
  <c r="AC312" i="6"/>
  <c r="T312" i="6"/>
  <c r="AD312" i="6" s="1"/>
  <c r="M312" i="6"/>
  <c r="AC311" i="6"/>
  <c r="T311" i="6"/>
  <c r="AD311" i="6" s="1"/>
  <c r="M311" i="6"/>
  <c r="AC310" i="6"/>
  <c r="T310" i="6"/>
  <c r="AD310" i="6" s="1"/>
  <c r="M310" i="6"/>
  <c r="AC309" i="6"/>
  <c r="T309" i="6"/>
  <c r="AD309" i="6" s="1"/>
  <c r="M309" i="6"/>
  <c r="AC308" i="6"/>
  <c r="T308" i="6"/>
  <c r="AD308" i="6" s="1"/>
  <c r="M308" i="6"/>
  <c r="AC307" i="6"/>
  <c r="T307" i="6"/>
  <c r="AD307" i="6" s="1"/>
  <c r="M307" i="6"/>
  <c r="AC306" i="6"/>
  <c r="T306" i="6"/>
  <c r="AD306" i="6" s="1"/>
  <c r="M306" i="6"/>
  <c r="AC305" i="6"/>
  <c r="T305" i="6"/>
  <c r="AD305" i="6" s="1"/>
  <c r="M305" i="6"/>
  <c r="K305" i="6"/>
  <c r="J305" i="6"/>
  <c r="AC304" i="6"/>
  <c r="T304" i="6"/>
  <c r="AD304" i="6" s="1"/>
  <c r="M304" i="6"/>
  <c r="AC303" i="6"/>
  <c r="T303" i="6"/>
  <c r="AD303" i="6" s="1"/>
  <c r="M303" i="6"/>
  <c r="AC302" i="6"/>
  <c r="T302" i="6"/>
  <c r="AD302" i="6" s="1"/>
  <c r="M302" i="6"/>
  <c r="AC301" i="6"/>
  <c r="T301" i="6"/>
  <c r="AD301" i="6" s="1"/>
  <c r="M301" i="6"/>
  <c r="AC300" i="6"/>
  <c r="T300" i="6"/>
  <c r="AD300" i="6" s="1"/>
  <c r="M300" i="6"/>
  <c r="AC299" i="6"/>
  <c r="T299" i="6"/>
  <c r="AD299" i="6" s="1"/>
  <c r="M299" i="6"/>
  <c r="AC298" i="6"/>
  <c r="T298" i="6"/>
  <c r="AD298" i="6" s="1"/>
  <c r="M298" i="6"/>
  <c r="AC297" i="6"/>
  <c r="T297" i="6"/>
  <c r="AD297" i="6" s="1"/>
  <c r="M297" i="6"/>
  <c r="AC296" i="6"/>
  <c r="T296" i="6"/>
  <c r="AD296" i="6" s="1"/>
  <c r="M296" i="6"/>
  <c r="AC295" i="6"/>
  <c r="T295" i="6"/>
  <c r="AD295" i="6" s="1"/>
  <c r="M295" i="6"/>
  <c r="K295" i="6"/>
  <c r="J295" i="6"/>
  <c r="AC294" i="6"/>
  <c r="T294" i="6"/>
  <c r="AD294" i="6" s="1"/>
  <c r="M294" i="6"/>
  <c r="AC293" i="6"/>
  <c r="T293" i="6"/>
  <c r="AD293" i="6" s="1"/>
  <c r="M293" i="6"/>
  <c r="AC292" i="6"/>
  <c r="T292" i="6"/>
  <c r="AD292" i="6" s="1"/>
  <c r="M292" i="6"/>
  <c r="AC291" i="6"/>
  <c r="T291" i="6"/>
  <c r="AD291" i="6" s="1"/>
  <c r="M291" i="6"/>
  <c r="K291" i="6"/>
  <c r="J291" i="6"/>
  <c r="AC290" i="6"/>
  <c r="T290" i="6"/>
  <c r="AD290" i="6" s="1"/>
  <c r="M290" i="6"/>
  <c r="AC289" i="6"/>
  <c r="T289" i="6"/>
  <c r="AD289" i="6" s="1"/>
  <c r="M289" i="6"/>
  <c r="K289" i="6"/>
  <c r="J289" i="6"/>
  <c r="AC288" i="6"/>
  <c r="T288" i="6"/>
  <c r="AD288" i="6" s="1"/>
  <c r="M288" i="6"/>
  <c r="AC287" i="6"/>
  <c r="T287" i="6"/>
  <c r="AD287" i="6" s="1"/>
  <c r="M287" i="6"/>
  <c r="AC286" i="6"/>
  <c r="T286" i="6"/>
  <c r="AD286" i="6" s="1"/>
  <c r="M286" i="6"/>
  <c r="AC285" i="6"/>
  <c r="T285" i="6"/>
  <c r="AD285" i="6" s="1"/>
  <c r="M285" i="6"/>
  <c r="AC284" i="6"/>
  <c r="T284" i="6"/>
  <c r="AD284" i="6" s="1"/>
  <c r="M284" i="6"/>
  <c r="AC283" i="6"/>
  <c r="T283" i="6"/>
  <c r="AD283" i="6" s="1"/>
  <c r="M283" i="6"/>
  <c r="AC282" i="6"/>
  <c r="T282" i="6"/>
  <c r="AD282" i="6" s="1"/>
  <c r="M282" i="6"/>
  <c r="J282" i="6"/>
  <c r="AC281" i="6"/>
  <c r="T281" i="6"/>
  <c r="AD281" i="6" s="1"/>
  <c r="M281" i="6"/>
  <c r="AC280" i="6"/>
  <c r="T280" i="6"/>
  <c r="AD280" i="6" s="1"/>
  <c r="M280" i="6"/>
  <c r="AC279" i="6"/>
  <c r="T279" i="6"/>
  <c r="AD279" i="6" s="1"/>
  <c r="M279" i="6"/>
  <c r="AC278" i="6"/>
  <c r="T278" i="6"/>
  <c r="AD278" i="6" s="1"/>
  <c r="M278" i="6"/>
  <c r="AC277" i="6"/>
  <c r="T277" i="6"/>
  <c r="AD277" i="6" s="1"/>
  <c r="M277" i="6"/>
  <c r="AC276" i="6"/>
  <c r="T276" i="6"/>
  <c r="AD276" i="6" s="1"/>
  <c r="M276" i="6"/>
  <c r="AC275" i="6"/>
  <c r="T275" i="6"/>
  <c r="AD275" i="6" s="1"/>
  <c r="M275" i="6"/>
  <c r="AC274" i="6"/>
  <c r="T274" i="6"/>
  <c r="AD274" i="6" s="1"/>
  <c r="M274" i="6"/>
  <c r="AC273" i="6"/>
  <c r="T273" i="6"/>
  <c r="AD273" i="6" s="1"/>
  <c r="M273" i="6"/>
  <c r="AC272" i="6"/>
  <c r="T272" i="6"/>
  <c r="AD272" i="6" s="1"/>
  <c r="M272" i="6"/>
  <c r="AC271" i="6"/>
  <c r="T271" i="6"/>
  <c r="AD271" i="6" s="1"/>
  <c r="M271" i="6"/>
  <c r="AC270" i="6"/>
  <c r="T270" i="6"/>
  <c r="AD270" i="6" s="1"/>
  <c r="M270" i="6"/>
  <c r="AC269" i="6"/>
  <c r="T269" i="6"/>
  <c r="AD269" i="6" s="1"/>
  <c r="M269" i="6"/>
  <c r="AC268" i="6"/>
  <c r="T268" i="6"/>
  <c r="AD268" i="6" s="1"/>
  <c r="M268" i="6"/>
  <c r="AC267" i="6"/>
  <c r="T267" i="6"/>
  <c r="AD267" i="6" s="1"/>
  <c r="M267" i="6"/>
  <c r="AC266" i="6"/>
  <c r="T266" i="6"/>
  <c r="AD266" i="6" s="1"/>
  <c r="M266" i="6"/>
  <c r="AC265" i="6"/>
  <c r="T265" i="6"/>
  <c r="AD265" i="6" s="1"/>
  <c r="M265" i="6"/>
  <c r="AC264" i="6"/>
  <c r="T264" i="6"/>
  <c r="AD264" i="6" s="1"/>
  <c r="M264" i="6"/>
  <c r="AC263" i="6"/>
  <c r="T263" i="6"/>
  <c r="AD263" i="6" s="1"/>
  <c r="M263" i="6"/>
  <c r="AC262" i="6"/>
  <c r="T262" i="6"/>
  <c r="AD262" i="6" s="1"/>
  <c r="M262" i="6"/>
  <c r="AC261" i="6"/>
  <c r="T261" i="6"/>
  <c r="AD261" i="6" s="1"/>
  <c r="M261" i="6"/>
  <c r="AC260" i="6"/>
  <c r="T260" i="6"/>
  <c r="AD260" i="6" s="1"/>
  <c r="M260" i="6"/>
  <c r="K260" i="6"/>
  <c r="J260" i="6"/>
  <c r="AC259" i="6"/>
  <c r="T259" i="6"/>
  <c r="AD259" i="6" s="1"/>
  <c r="M259" i="6"/>
  <c r="AC258" i="6"/>
  <c r="T258" i="6"/>
  <c r="AD258" i="6" s="1"/>
  <c r="M258" i="6"/>
  <c r="AC257" i="6"/>
  <c r="T257" i="6"/>
  <c r="AD257" i="6" s="1"/>
  <c r="M257" i="6"/>
  <c r="AC256" i="6"/>
  <c r="T256" i="6"/>
  <c r="AD256" i="6" s="1"/>
  <c r="M256" i="6"/>
  <c r="AC255" i="6"/>
  <c r="T255" i="6"/>
  <c r="AD255" i="6" s="1"/>
  <c r="M255" i="6"/>
  <c r="AC254" i="6"/>
  <c r="T254" i="6"/>
  <c r="AD254" i="6" s="1"/>
  <c r="M254" i="6"/>
  <c r="AC253" i="6"/>
  <c r="T253" i="6"/>
  <c r="AD253" i="6" s="1"/>
  <c r="M253" i="6"/>
  <c r="AC252" i="6"/>
  <c r="T252" i="6"/>
  <c r="AD252" i="6" s="1"/>
  <c r="M252" i="6"/>
  <c r="AC251" i="6"/>
  <c r="T251" i="6"/>
  <c r="AD251" i="6" s="1"/>
  <c r="M251" i="6"/>
  <c r="AC250" i="6"/>
  <c r="T250" i="6"/>
  <c r="AD250" i="6" s="1"/>
  <c r="M250" i="6"/>
  <c r="AC249" i="6"/>
  <c r="T249" i="6"/>
  <c r="AD249" i="6" s="1"/>
  <c r="M249" i="6"/>
  <c r="AC248" i="6"/>
  <c r="T248" i="6"/>
  <c r="AD248" i="6" s="1"/>
  <c r="M248" i="6"/>
  <c r="AC247" i="6"/>
  <c r="T247" i="6"/>
  <c r="AD247" i="6" s="1"/>
  <c r="M247" i="6"/>
  <c r="AC246" i="6"/>
  <c r="T246" i="6"/>
  <c r="AD246" i="6" s="1"/>
  <c r="M246" i="6"/>
  <c r="AC245" i="6"/>
  <c r="T245" i="6"/>
  <c r="AD245" i="6" s="1"/>
  <c r="M245" i="6"/>
  <c r="AC244" i="6"/>
  <c r="T244" i="6"/>
  <c r="AD244" i="6" s="1"/>
  <c r="M244" i="6"/>
  <c r="AC243" i="6"/>
  <c r="T243" i="6"/>
  <c r="AD243" i="6" s="1"/>
  <c r="M243" i="6"/>
  <c r="K243" i="6"/>
  <c r="J243" i="6"/>
  <c r="AC242" i="6"/>
  <c r="T242" i="6"/>
  <c r="AD242" i="6" s="1"/>
  <c r="M242" i="6"/>
  <c r="AC241" i="6"/>
  <c r="T241" i="6"/>
  <c r="AD241" i="6" s="1"/>
  <c r="M241" i="6"/>
  <c r="AC240" i="6"/>
  <c r="T240" i="6"/>
  <c r="AD240" i="6" s="1"/>
  <c r="M240" i="6"/>
  <c r="AC239" i="6"/>
  <c r="T239" i="6"/>
  <c r="AD239" i="6" s="1"/>
  <c r="M239" i="6"/>
  <c r="AC238" i="6"/>
  <c r="T238" i="6"/>
  <c r="AD238" i="6" s="1"/>
  <c r="M238" i="6"/>
  <c r="AC237" i="6"/>
  <c r="T237" i="6"/>
  <c r="AD237" i="6" s="1"/>
  <c r="M237" i="6"/>
  <c r="AC236" i="6"/>
  <c r="T236" i="6"/>
  <c r="AD236" i="6" s="1"/>
  <c r="M236" i="6"/>
  <c r="AC235" i="6"/>
  <c r="T235" i="6"/>
  <c r="AD235" i="6" s="1"/>
  <c r="M235" i="6"/>
  <c r="AC234" i="6"/>
  <c r="T234" i="6"/>
  <c r="AD234" i="6" s="1"/>
  <c r="M234" i="6"/>
  <c r="AC233" i="6"/>
  <c r="T233" i="6"/>
  <c r="AD233" i="6" s="1"/>
  <c r="M233" i="6"/>
  <c r="AC232" i="6"/>
  <c r="T232" i="6"/>
  <c r="AD232" i="6" s="1"/>
  <c r="M232" i="6"/>
  <c r="K232" i="6"/>
  <c r="J232" i="6"/>
  <c r="AC231" i="6"/>
  <c r="T231" i="6"/>
  <c r="AD231" i="6" s="1"/>
  <c r="M231" i="6"/>
  <c r="K231" i="6"/>
  <c r="J231" i="6"/>
  <c r="AC230" i="6"/>
  <c r="T230" i="6"/>
  <c r="AD230" i="6" s="1"/>
  <c r="AC229" i="6"/>
  <c r="T229" i="6"/>
  <c r="AD229" i="6" s="1"/>
  <c r="M229" i="6"/>
  <c r="K229" i="6"/>
  <c r="J229" i="6"/>
  <c r="AC228" i="6"/>
  <c r="T228" i="6"/>
  <c r="AD228" i="6" s="1"/>
  <c r="M228" i="6"/>
  <c r="K228" i="6"/>
  <c r="J228" i="6"/>
  <c r="AC227" i="6"/>
  <c r="T227" i="6"/>
  <c r="AD227" i="6" s="1"/>
  <c r="M227" i="6"/>
  <c r="AC226" i="6"/>
  <c r="T226" i="6"/>
  <c r="AD226" i="6" s="1"/>
  <c r="M226" i="6"/>
  <c r="AC225" i="6"/>
  <c r="T225" i="6"/>
  <c r="AD225" i="6" s="1"/>
  <c r="M225" i="6"/>
  <c r="K225" i="6"/>
  <c r="J225" i="6"/>
  <c r="AC224" i="6"/>
  <c r="T224" i="6"/>
  <c r="AD224" i="6" s="1"/>
  <c r="M224" i="6"/>
  <c r="AC223" i="6"/>
  <c r="T223" i="6"/>
  <c r="AD223" i="6" s="1"/>
  <c r="M223" i="6"/>
  <c r="K223" i="6"/>
  <c r="J223" i="6"/>
  <c r="AC222" i="6"/>
  <c r="T222" i="6"/>
  <c r="AD222" i="6" s="1"/>
  <c r="M222" i="6"/>
  <c r="K222" i="6"/>
  <c r="J222" i="6"/>
  <c r="AC221" i="6"/>
  <c r="T221" i="6"/>
  <c r="AD221" i="6" s="1"/>
  <c r="M221" i="6"/>
  <c r="K221" i="6"/>
  <c r="J221" i="6"/>
  <c r="AC220" i="6"/>
  <c r="AD220" i="6" s="1"/>
  <c r="AC219" i="6"/>
  <c r="AD219" i="6" s="1"/>
  <c r="AC218" i="6"/>
  <c r="T218" i="6"/>
  <c r="AD218" i="6" s="1"/>
  <c r="M218" i="6"/>
  <c r="AC217" i="6"/>
  <c r="T217" i="6"/>
  <c r="AD217" i="6" s="1"/>
  <c r="M217" i="6"/>
  <c r="K217" i="6"/>
  <c r="J217" i="6"/>
  <c r="AC216" i="6"/>
  <c r="T216" i="6"/>
  <c r="AD216" i="6" s="1"/>
  <c r="M216" i="6"/>
  <c r="AC215" i="6"/>
  <c r="T215" i="6"/>
  <c r="AD215" i="6" s="1"/>
  <c r="M215" i="6"/>
  <c r="AC214" i="6"/>
  <c r="T214" i="6"/>
  <c r="AD214" i="6" s="1"/>
  <c r="M214" i="6"/>
  <c r="AC213" i="6"/>
  <c r="T213" i="6"/>
  <c r="AD213" i="6" s="1"/>
  <c r="M213" i="6"/>
  <c r="AC212" i="6"/>
  <c r="T212" i="6"/>
  <c r="AD212" i="6" s="1"/>
  <c r="M212" i="6"/>
  <c r="AC211" i="6"/>
  <c r="T211" i="6"/>
  <c r="AD211" i="6" s="1"/>
  <c r="M211" i="6"/>
  <c r="AC210" i="6"/>
  <c r="T210" i="6"/>
  <c r="AD210" i="6" s="1"/>
  <c r="M210" i="6"/>
  <c r="AC209" i="6"/>
  <c r="T209" i="6"/>
  <c r="AD209" i="6" s="1"/>
  <c r="M209" i="6"/>
  <c r="AC208" i="6"/>
  <c r="T208" i="6"/>
  <c r="AD208" i="6" s="1"/>
  <c r="M208" i="6"/>
  <c r="AC207" i="6"/>
  <c r="T207" i="6"/>
  <c r="AD207" i="6" s="1"/>
  <c r="M207" i="6"/>
  <c r="AC206" i="6"/>
  <c r="T206" i="6"/>
  <c r="AD206" i="6" s="1"/>
  <c r="M206" i="6"/>
  <c r="AC205" i="6"/>
  <c r="T205" i="6"/>
  <c r="AD205" i="6" s="1"/>
  <c r="M205" i="6"/>
  <c r="AC204" i="6"/>
  <c r="T204" i="6"/>
  <c r="AD204" i="6" s="1"/>
  <c r="M204" i="6"/>
  <c r="AC203" i="6"/>
  <c r="T203" i="6"/>
  <c r="AD203" i="6" s="1"/>
  <c r="M203" i="6"/>
  <c r="AC202" i="6"/>
  <c r="T202" i="6"/>
  <c r="AD202" i="6" s="1"/>
  <c r="M202" i="6"/>
  <c r="AC201" i="6"/>
  <c r="T201" i="6"/>
  <c r="AD201" i="6" s="1"/>
  <c r="M201" i="6"/>
  <c r="AC200" i="6"/>
  <c r="T200" i="6"/>
  <c r="AD200" i="6" s="1"/>
  <c r="M200" i="6"/>
  <c r="AC199" i="6"/>
  <c r="T199" i="6"/>
  <c r="AD199" i="6" s="1"/>
  <c r="M199" i="6"/>
  <c r="AC198" i="6"/>
  <c r="T198" i="6"/>
  <c r="AD198" i="6" s="1"/>
  <c r="M198" i="6"/>
  <c r="K198" i="6"/>
  <c r="J198" i="6"/>
  <c r="AC197" i="6"/>
  <c r="T197" i="6"/>
  <c r="AD197" i="6" s="1"/>
  <c r="M197" i="6"/>
  <c r="K197" i="6"/>
  <c r="J197" i="6"/>
  <c r="AC196" i="6"/>
  <c r="T196" i="6"/>
  <c r="AD196" i="6" s="1"/>
  <c r="AC195" i="6"/>
  <c r="T195" i="6"/>
  <c r="AD195" i="6" s="1"/>
  <c r="M195" i="6"/>
  <c r="AC194" i="6"/>
  <c r="T194" i="6"/>
  <c r="AD194" i="6" s="1"/>
  <c r="M194" i="6"/>
  <c r="AC193" i="6"/>
  <c r="T193" i="6"/>
  <c r="AD193" i="6" s="1"/>
  <c r="M193" i="6"/>
  <c r="AC192" i="6"/>
  <c r="T192" i="6"/>
  <c r="AD192" i="6" s="1"/>
  <c r="M192" i="6"/>
  <c r="AC191" i="6"/>
  <c r="T191" i="6"/>
  <c r="AD191" i="6" s="1"/>
  <c r="M191" i="6"/>
  <c r="K191" i="6"/>
  <c r="J191" i="6"/>
  <c r="AC190" i="6"/>
  <c r="T190" i="6"/>
  <c r="AD190" i="6" s="1"/>
  <c r="M190" i="6"/>
  <c r="K190" i="6"/>
  <c r="J190" i="6"/>
  <c r="AC189" i="6"/>
  <c r="T189" i="6"/>
  <c r="AD189" i="6" s="1"/>
  <c r="M189" i="6"/>
  <c r="AC188" i="6"/>
  <c r="T188" i="6"/>
  <c r="AD188" i="6" s="1"/>
  <c r="M188" i="6"/>
  <c r="AC187" i="6"/>
  <c r="T187" i="6"/>
  <c r="AD187" i="6" s="1"/>
  <c r="M187" i="6"/>
  <c r="AC186" i="6"/>
  <c r="T186" i="6"/>
  <c r="AD186" i="6" s="1"/>
  <c r="M186" i="6"/>
  <c r="K186" i="6"/>
  <c r="J186" i="6"/>
  <c r="AC185" i="6"/>
  <c r="T185" i="6"/>
  <c r="AD185" i="6" s="1"/>
  <c r="M185" i="6"/>
  <c r="AC184" i="6"/>
  <c r="T184" i="6"/>
  <c r="AD184" i="6" s="1"/>
  <c r="M184" i="6"/>
  <c r="K184" i="6"/>
  <c r="J184" i="6"/>
  <c r="AC183" i="6"/>
  <c r="T183" i="6"/>
  <c r="AD183" i="6" s="1"/>
  <c r="M183" i="6"/>
  <c r="AC182" i="6"/>
  <c r="T182" i="6"/>
  <c r="AD182" i="6" s="1"/>
  <c r="M182" i="6"/>
  <c r="K182" i="6"/>
  <c r="J182" i="6"/>
  <c r="AC181" i="6"/>
  <c r="T181" i="6"/>
  <c r="AD181" i="6" s="1"/>
  <c r="M181" i="6"/>
  <c r="K181" i="6"/>
  <c r="J181" i="6"/>
  <c r="AC180" i="6"/>
  <c r="T180" i="6"/>
  <c r="AD180" i="6" s="1"/>
  <c r="M180" i="6"/>
  <c r="AC179" i="6"/>
  <c r="T179" i="6"/>
  <c r="AD179" i="6" s="1"/>
  <c r="M179" i="6"/>
  <c r="AC178" i="6"/>
  <c r="T178" i="6"/>
  <c r="AD178" i="6" s="1"/>
  <c r="M178" i="6"/>
  <c r="AC177" i="6"/>
  <c r="T177" i="6"/>
  <c r="AD177" i="6" s="1"/>
  <c r="M177" i="6"/>
  <c r="AC176" i="6"/>
  <c r="T176" i="6"/>
  <c r="AD176" i="6" s="1"/>
  <c r="M176" i="6"/>
  <c r="K176" i="6"/>
  <c r="J176" i="6"/>
  <c r="AC175" i="6"/>
  <c r="T175" i="6"/>
  <c r="AD175" i="6" s="1"/>
  <c r="M175" i="6"/>
  <c r="AC174" i="6"/>
  <c r="T174" i="6"/>
  <c r="AD174" i="6" s="1"/>
  <c r="M174" i="6"/>
  <c r="AC173" i="6"/>
  <c r="T173" i="6"/>
  <c r="AD173" i="6" s="1"/>
  <c r="M173" i="6"/>
  <c r="AC172" i="6"/>
  <c r="T172" i="6"/>
  <c r="AD172" i="6" s="1"/>
  <c r="M172" i="6"/>
  <c r="AC171" i="6"/>
  <c r="T171" i="6"/>
  <c r="AD171" i="6" s="1"/>
  <c r="M171" i="6"/>
  <c r="AC170" i="6"/>
  <c r="T170" i="6"/>
  <c r="AD170" i="6" s="1"/>
  <c r="M170" i="6"/>
  <c r="AC169" i="6"/>
  <c r="T169" i="6"/>
  <c r="AD169" i="6" s="1"/>
  <c r="M169" i="6"/>
  <c r="AC168" i="6"/>
  <c r="T168" i="6"/>
  <c r="AD168" i="6" s="1"/>
  <c r="M168" i="6"/>
  <c r="K168" i="6"/>
  <c r="J168" i="6"/>
  <c r="AC167" i="6"/>
  <c r="T167" i="6"/>
  <c r="AD167" i="6" s="1"/>
  <c r="M167" i="6"/>
  <c r="K167" i="6"/>
  <c r="J167" i="6"/>
  <c r="AC166" i="6"/>
  <c r="T166" i="6"/>
  <c r="AD166" i="6" s="1"/>
  <c r="M166" i="6"/>
  <c r="K166" i="6"/>
  <c r="J166" i="6"/>
  <c r="AC165" i="6"/>
  <c r="T165" i="6"/>
  <c r="AD165" i="6" s="1"/>
  <c r="M165" i="6"/>
  <c r="K165" i="6"/>
  <c r="J165" i="6"/>
  <c r="AC164" i="6"/>
  <c r="T164" i="6"/>
  <c r="AD164" i="6" s="1"/>
  <c r="M164" i="6"/>
  <c r="AC163" i="6"/>
  <c r="T163" i="6"/>
  <c r="AD163" i="6" s="1"/>
  <c r="M163" i="6"/>
  <c r="AC162" i="6"/>
  <c r="T162" i="6"/>
  <c r="AD162" i="6" s="1"/>
  <c r="M162" i="6"/>
  <c r="AC161" i="6"/>
  <c r="T161" i="6"/>
  <c r="AD161" i="6" s="1"/>
  <c r="M161" i="6"/>
  <c r="AC160" i="6"/>
  <c r="T160" i="6"/>
  <c r="AD160" i="6" s="1"/>
  <c r="M160" i="6"/>
  <c r="AC159" i="6"/>
  <c r="T159" i="6"/>
  <c r="AD159" i="6" s="1"/>
  <c r="M159" i="6"/>
  <c r="AC158" i="6"/>
  <c r="T158" i="6"/>
  <c r="AD158" i="6" s="1"/>
  <c r="M158" i="6"/>
  <c r="AC157" i="6"/>
  <c r="T157" i="6"/>
  <c r="AD157" i="6" s="1"/>
  <c r="M157" i="6"/>
  <c r="AC156" i="6"/>
  <c r="T156" i="6"/>
  <c r="AD156" i="6" s="1"/>
  <c r="M156" i="6"/>
  <c r="AC155" i="6"/>
  <c r="T155" i="6"/>
  <c r="AD155" i="6" s="1"/>
  <c r="M155" i="6"/>
  <c r="AC154" i="6"/>
  <c r="T154" i="6"/>
  <c r="AD154" i="6" s="1"/>
  <c r="M154" i="6"/>
  <c r="AC153" i="6"/>
  <c r="T153" i="6"/>
  <c r="AD153" i="6" s="1"/>
  <c r="M153" i="6"/>
  <c r="AC152" i="6"/>
  <c r="T152" i="6"/>
  <c r="AD152" i="6" s="1"/>
  <c r="M152" i="6"/>
  <c r="AC151" i="6"/>
  <c r="T151" i="6"/>
  <c r="AD151" i="6" s="1"/>
  <c r="M151" i="6"/>
  <c r="AC150" i="6"/>
  <c r="T150" i="6"/>
  <c r="AD150" i="6" s="1"/>
  <c r="M150" i="6"/>
  <c r="AC149" i="6"/>
  <c r="T149" i="6"/>
  <c r="AD149" i="6" s="1"/>
  <c r="M149" i="6"/>
  <c r="AC148" i="6"/>
  <c r="T148" i="6"/>
  <c r="AD148" i="6" s="1"/>
  <c r="M148" i="6"/>
  <c r="AC147" i="6"/>
  <c r="T147" i="6"/>
  <c r="AD147" i="6" s="1"/>
  <c r="M147" i="6"/>
  <c r="K147" i="6"/>
  <c r="J147" i="6"/>
  <c r="AC146" i="6"/>
  <c r="T146" i="6"/>
  <c r="AD146" i="6" s="1"/>
  <c r="M146" i="6"/>
  <c r="K146" i="6"/>
  <c r="J146" i="6"/>
  <c r="AC145" i="6"/>
  <c r="T145" i="6"/>
  <c r="AD145" i="6" s="1"/>
  <c r="M145" i="6"/>
  <c r="K145" i="6"/>
  <c r="J145" i="6"/>
  <c r="AC144" i="6"/>
  <c r="T144" i="6"/>
  <c r="AD144" i="6" s="1"/>
  <c r="M144" i="6"/>
  <c r="K144" i="6"/>
  <c r="J144" i="6"/>
  <c r="AC143" i="6"/>
  <c r="T143" i="6"/>
  <c r="AD143" i="6" s="1"/>
  <c r="M143" i="6"/>
  <c r="AC142" i="6"/>
  <c r="T142" i="6"/>
  <c r="AD142" i="6" s="1"/>
  <c r="M142" i="6"/>
  <c r="AC141" i="6"/>
  <c r="T141" i="6"/>
  <c r="AD141" i="6" s="1"/>
  <c r="M141" i="6"/>
  <c r="AC140" i="6"/>
  <c r="T140" i="6"/>
  <c r="AD140" i="6" s="1"/>
  <c r="M140" i="6"/>
  <c r="AC139" i="6"/>
  <c r="T139" i="6"/>
  <c r="AD139" i="6" s="1"/>
  <c r="M139" i="6"/>
  <c r="AC138" i="6"/>
  <c r="T138" i="6"/>
  <c r="AD138" i="6" s="1"/>
  <c r="M138" i="6"/>
  <c r="AC137" i="6"/>
  <c r="T137" i="6"/>
  <c r="AD137" i="6" s="1"/>
  <c r="M137" i="6"/>
  <c r="AC136" i="6"/>
  <c r="T136" i="6"/>
  <c r="AD136" i="6" s="1"/>
  <c r="M136" i="6"/>
  <c r="AC135" i="6"/>
  <c r="T135" i="6"/>
  <c r="AD135" i="6" s="1"/>
  <c r="M135" i="6"/>
  <c r="AC134" i="6"/>
  <c r="T134" i="6"/>
  <c r="AD134" i="6" s="1"/>
  <c r="M134" i="6"/>
  <c r="AC133" i="6"/>
  <c r="T133" i="6"/>
  <c r="AD133" i="6" s="1"/>
  <c r="M133" i="6"/>
  <c r="AC132" i="6"/>
  <c r="T132" i="6"/>
  <c r="AD132" i="6" s="1"/>
  <c r="M132" i="6"/>
  <c r="AC131" i="6"/>
  <c r="T131" i="6"/>
  <c r="AD131" i="6" s="1"/>
  <c r="M131" i="6"/>
  <c r="AC130" i="6"/>
  <c r="T130" i="6"/>
  <c r="AD130" i="6" s="1"/>
  <c r="M130" i="6"/>
  <c r="AC129" i="6"/>
  <c r="T129" i="6"/>
  <c r="AD129" i="6" s="1"/>
  <c r="M129" i="6"/>
  <c r="AC128" i="6"/>
  <c r="T128" i="6"/>
  <c r="AD128" i="6" s="1"/>
  <c r="M128" i="6"/>
  <c r="AC127" i="6"/>
  <c r="T127" i="6"/>
  <c r="AD127" i="6" s="1"/>
  <c r="M127" i="6"/>
  <c r="AC126" i="6"/>
  <c r="T126" i="6"/>
  <c r="AD126" i="6" s="1"/>
  <c r="M126" i="6"/>
  <c r="AC125" i="6"/>
  <c r="T125" i="6"/>
  <c r="AD125" i="6" s="1"/>
  <c r="M125" i="6"/>
  <c r="AC124" i="6"/>
  <c r="T124" i="6"/>
  <c r="AD124" i="6" s="1"/>
  <c r="M124" i="6"/>
  <c r="AC123" i="6"/>
  <c r="T123" i="6"/>
  <c r="AD123" i="6" s="1"/>
  <c r="M123" i="6"/>
  <c r="AC122" i="6"/>
  <c r="T122" i="6"/>
  <c r="AD122" i="6" s="1"/>
  <c r="M122" i="6"/>
  <c r="AC121" i="6"/>
  <c r="T121" i="6"/>
  <c r="AD121" i="6" s="1"/>
  <c r="M121" i="6"/>
  <c r="AC120" i="6"/>
  <c r="T120" i="6"/>
  <c r="AD120" i="6" s="1"/>
  <c r="M120" i="6"/>
  <c r="AC119" i="6"/>
  <c r="T119" i="6"/>
  <c r="AD119" i="6" s="1"/>
  <c r="M119" i="6"/>
  <c r="AC118" i="6"/>
  <c r="T118" i="6"/>
  <c r="AD118" i="6" s="1"/>
  <c r="AC117" i="6"/>
  <c r="T117" i="6"/>
  <c r="AD117" i="6" s="1"/>
  <c r="M117" i="6"/>
  <c r="AC116" i="6"/>
  <c r="T116" i="6"/>
  <c r="AD116" i="6" s="1"/>
  <c r="M116" i="6"/>
  <c r="AC115" i="6"/>
  <c r="T115" i="6"/>
  <c r="AD115" i="6" s="1"/>
  <c r="M115" i="6"/>
  <c r="AC114" i="6"/>
  <c r="T114" i="6"/>
  <c r="AD114" i="6" s="1"/>
  <c r="M114" i="6"/>
  <c r="AC113" i="6"/>
  <c r="T113" i="6"/>
  <c r="AD113" i="6" s="1"/>
  <c r="M113" i="6"/>
  <c r="AC112" i="6"/>
  <c r="T112" i="6"/>
  <c r="AD112" i="6" s="1"/>
  <c r="M112" i="6"/>
  <c r="K112" i="6"/>
  <c r="J112" i="6"/>
  <c r="AC111" i="6"/>
  <c r="T111" i="6"/>
  <c r="AD111" i="6" s="1"/>
  <c r="M111" i="6"/>
  <c r="K111" i="6"/>
  <c r="J111" i="6"/>
  <c r="AC110" i="6"/>
  <c r="T110" i="6"/>
  <c r="AD110" i="6" s="1"/>
  <c r="M110" i="6"/>
  <c r="AC109" i="6"/>
  <c r="T109" i="6"/>
  <c r="AD109" i="6" s="1"/>
  <c r="M109" i="6"/>
  <c r="AC108" i="6"/>
  <c r="T108" i="6"/>
  <c r="AD108" i="6" s="1"/>
  <c r="M108" i="6"/>
  <c r="AC107" i="6"/>
  <c r="T107" i="6"/>
  <c r="AD107" i="6" s="1"/>
  <c r="M107" i="6"/>
  <c r="AC106" i="6"/>
  <c r="T106" i="6"/>
  <c r="AD106" i="6" s="1"/>
  <c r="M106" i="6"/>
  <c r="K106" i="6"/>
  <c r="J106" i="6"/>
  <c r="AC105" i="6"/>
  <c r="T105" i="6"/>
  <c r="AD105" i="6" s="1"/>
  <c r="M105" i="6"/>
  <c r="AC104" i="6"/>
  <c r="AD104" i="6" s="1"/>
  <c r="T104" i="6"/>
  <c r="M104" i="6"/>
  <c r="AC103" i="6"/>
  <c r="T103" i="6"/>
  <c r="AD103" i="6" s="1"/>
  <c r="M103" i="6"/>
  <c r="AC102" i="6"/>
  <c r="T102" i="6"/>
  <c r="AD102" i="6" s="1"/>
  <c r="K102" i="6"/>
  <c r="J102" i="6"/>
  <c r="AC101" i="6"/>
  <c r="T101" i="6"/>
  <c r="AD101" i="6" s="1"/>
  <c r="M101" i="6"/>
  <c r="AC100" i="6"/>
  <c r="T100" i="6"/>
  <c r="AD100" i="6" s="1"/>
  <c r="M100" i="6"/>
  <c r="K100" i="6"/>
  <c r="J100" i="6"/>
  <c r="AC99" i="6"/>
  <c r="T99" i="6"/>
  <c r="AD99" i="6" s="1"/>
  <c r="M99" i="6"/>
  <c r="K99" i="6"/>
  <c r="J99" i="6"/>
  <c r="AC98" i="6"/>
  <c r="T98" i="6"/>
  <c r="AD98" i="6" s="1"/>
  <c r="M98" i="6"/>
  <c r="K98" i="6"/>
  <c r="J98" i="6"/>
  <c r="AC97" i="6"/>
  <c r="T97" i="6"/>
  <c r="AD97" i="6" s="1"/>
  <c r="M97" i="6"/>
  <c r="K97" i="6"/>
  <c r="J97" i="6"/>
  <c r="AC96" i="6"/>
  <c r="T96" i="6"/>
  <c r="AD96" i="6" s="1"/>
  <c r="M96" i="6"/>
  <c r="K96" i="6"/>
  <c r="J96" i="6"/>
  <c r="AC95" i="6"/>
  <c r="T95" i="6"/>
  <c r="AD95" i="6" s="1"/>
  <c r="M95" i="6"/>
  <c r="AC94" i="6"/>
  <c r="T94" i="6"/>
  <c r="AD94" i="6" s="1"/>
  <c r="M94" i="6"/>
  <c r="AC93" i="6"/>
  <c r="T93" i="6"/>
  <c r="AD93" i="6" s="1"/>
  <c r="M93" i="6"/>
  <c r="K93" i="6"/>
  <c r="J93" i="6"/>
  <c r="AC92" i="6"/>
  <c r="T92" i="6"/>
  <c r="AD92" i="6" s="1"/>
  <c r="M92" i="6"/>
  <c r="AC91" i="6"/>
  <c r="T91" i="6"/>
  <c r="AD91" i="6" s="1"/>
  <c r="M91" i="6"/>
  <c r="K91" i="6"/>
  <c r="J91" i="6"/>
  <c r="AC90" i="6"/>
  <c r="T90" i="6"/>
  <c r="AD90" i="6" s="1"/>
  <c r="M90" i="6"/>
  <c r="K90" i="6"/>
  <c r="J90" i="6"/>
  <c r="AC89" i="6"/>
  <c r="T89" i="6"/>
  <c r="AD89" i="6" s="1"/>
  <c r="M89" i="6"/>
  <c r="K89" i="6"/>
  <c r="J89" i="6"/>
  <c r="AC88" i="6"/>
  <c r="T88" i="6"/>
  <c r="AD88" i="6" s="1"/>
  <c r="M88" i="6"/>
  <c r="K88" i="6"/>
  <c r="J88" i="6"/>
  <c r="AC87" i="6"/>
  <c r="T87" i="6"/>
  <c r="AD87" i="6" s="1"/>
  <c r="M87" i="6"/>
  <c r="K87" i="6"/>
  <c r="J87" i="6"/>
  <c r="AC86" i="6"/>
  <c r="T86" i="6"/>
  <c r="AD86" i="6" s="1"/>
  <c r="M86" i="6"/>
  <c r="AC85" i="6"/>
  <c r="T85" i="6"/>
  <c r="AD85" i="6" s="1"/>
  <c r="M85" i="6"/>
  <c r="AC84" i="6"/>
  <c r="T84" i="6"/>
  <c r="AD84" i="6" s="1"/>
  <c r="M84" i="6"/>
  <c r="K84" i="6"/>
  <c r="J84" i="6"/>
  <c r="AC83" i="6"/>
  <c r="T83" i="6"/>
  <c r="AD83" i="6" s="1"/>
  <c r="M83" i="6"/>
  <c r="K83" i="6"/>
  <c r="J83" i="6"/>
  <c r="AC82" i="6"/>
  <c r="T82" i="6"/>
  <c r="AD82" i="6" s="1"/>
  <c r="M82" i="6"/>
  <c r="AC81" i="6"/>
  <c r="T81" i="6"/>
  <c r="AD81" i="6" s="1"/>
  <c r="M81" i="6"/>
  <c r="K81" i="6"/>
  <c r="J81" i="6"/>
  <c r="AC80" i="6"/>
  <c r="T80" i="6"/>
  <c r="AD80" i="6" s="1"/>
  <c r="M80" i="6"/>
  <c r="K80" i="6"/>
  <c r="J80" i="6"/>
  <c r="AC79" i="6"/>
  <c r="T79" i="6"/>
  <c r="AD79" i="6" s="1"/>
  <c r="M79" i="6"/>
  <c r="AC78" i="6"/>
  <c r="T78" i="6"/>
  <c r="AD78" i="6" s="1"/>
  <c r="M78" i="6"/>
  <c r="AC77" i="6"/>
  <c r="T77" i="6"/>
  <c r="AD77" i="6" s="1"/>
  <c r="M77" i="6"/>
  <c r="AC76" i="6"/>
  <c r="T76" i="6"/>
  <c r="AD76" i="6" s="1"/>
  <c r="M76" i="6"/>
  <c r="AC75" i="6"/>
  <c r="T75" i="6"/>
  <c r="AD75" i="6" s="1"/>
  <c r="M75" i="6"/>
  <c r="AC74" i="6"/>
  <c r="T74" i="6"/>
  <c r="AD74" i="6" s="1"/>
  <c r="M74" i="6"/>
  <c r="AC73" i="6"/>
  <c r="T73" i="6"/>
  <c r="AD73" i="6" s="1"/>
  <c r="M73" i="6"/>
  <c r="AC72" i="6"/>
  <c r="T72" i="6"/>
  <c r="AD72" i="6" s="1"/>
  <c r="M72" i="6"/>
  <c r="AC71" i="6"/>
  <c r="T71" i="6"/>
  <c r="AD71" i="6" s="1"/>
  <c r="M71" i="6"/>
  <c r="AC70" i="6"/>
  <c r="T70" i="6"/>
  <c r="AD70" i="6" s="1"/>
  <c r="M70" i="6"/>
  <c r="AC69" i="6"/>
  <c r="T69" i="6"/>
  <c r="AD69" i="6" s="1"/>
  <c r="M69" i="6"/>
  <c r="AC68" i="6"/>
  <c r="T68" i="6"/>
  <c r="AD68" i="6" s="1"/>
  <c r="M68" i="6"/>
  <c r="AC67" i="6"/>
  <c r="T67" i="6"/>
  <c r="AD67" i="6" s="1"/>
  <c r="M67" i="6"/>
  <c r="AC66" i="6"/>
  <c r="T66" i="6"/>
  <c r="AD66" i="6" s="1"/>
  <c r="M66" i="6"/>
  <c r="AC65" i="6"/>
  <c r="T65" i="6"/>
  <c r="AD65" i="6" s="1"/>
  <c r="M65" i="6"/>
  <c r="AC64" i="6"/>
  <c r="T64" i="6"/>
  <c r="AD64" i="6" s="1"/>
  <c r="M64" i="6"/>
  <c r="AC63" i="6"/>
  <c r="T63" i="6"/>
  <c r="AD63" i="6" s="1"/>
  <c r="M63" i="6"/>
  <c r="AC62" i="6"/>
  <c r="T62" i="6"/>
  <c r="AD62" i="6" s="1"/>
  <c r="M62" i="6"/>
  <c r="AC61" i="6"/>
  <c r="T61" i="6"/>
  <c r="AD61" i="6" s="1"/>
  <c r="M61" i="6"/>
  <c r="AC60" i="6"/>
  <c r="T60" i="6"/>
  <c r="AD60" i="6" s="1"/>
  <c r="M60" i="6"/>
  <c r="AC59" i="6"/>
  <c r="T59" i="6"/>
  <c r="AD59" i="6" s="1"/>
  <c r="M59" i="6"/>
  <c r="AC58" i="6"/>
  <c r="T58" i="6"/>
  <c r="AD58" i="6" s="1"/>
  <c r="M58" i="6"/>
  <c r="AC57" i="6"/>
  <c r="T57" i="6"/>
  <c r="AD57" i="6" s="1"/>
  <c r="M57" i="6"/>
  <c r="AC56" i="6"/>
  <c r="T56" i="6"/>
  <c r="AD56" i="6" s="1"/>
  <c r="M56" i="6"/>
  <c r="AC55" i="6"/>
  <c r="T55" i="6"/>
  <c r="AD55" i="6" s="1"/>
  <c r="M55" i="6"/>
  <c r="AC54" i="6"/>
  <c r="T54" i="6"/>
  <c r="AD54" i="6" s="1"/>
  <c r="M54" i="6"/>
  <c r="AC53" i="6"/>
  <c r="T53" i="6"/>
  <c r="AD53" i="6" s="1"/>
  <c r="M53" i="6"/>
  <c r="AC52" i="6"/>
  <c r="T52" i="6"/>
  <c r="AD52" i="6" s="1"/>
  <c r="M52" i="6"/>
  <c r="AC51" i="6"/>
  <c r="T51" i="6"/>
  <c r="AD51" i="6" s="1"/>
  <c r="M51" i="6"/>
  <c r="AD50" i="6"/>
  <c r="AC50" i="6"/>
  <c r="T50" i="6"/>
  <c r="M50" i="6"/>
  <c r="AC49" i="6"/>
  <c r="T49" i="6"/>
  <c r="AD49" i="6" s="1"/>
  <c r="M49" i="6"/>
  <c r="AC48" i="6"/>
  <c r="T48" i="6"/>
  <c r="AD48" i="6" s="1"/>
  <c r="M48" i="6"/>
  <c r="AC47" i="6"/>
  <c r="T47" i="6"/>
  <c r="AD47" i="6" s="1"/>
  <c r="M47" i="6"/>
  <c r="AC46" i="6"/>
  <c r="T46" i="6"/>
  <c r="AD46" i="6" s="1"/>
  <c r="M46" i="6"/>
  <c r="AC45" i="6"/>
  <c r="T45" i="6"/>
  <c r="AD45" i="6" s="1"/>
  <c r="M45" i="6"/>
  <c r="AC44" i="6"/>
  <c r="T44" i="6"/>
  <c r="AD44" i="6" s="1"/>
  <c r="M44" i="6"/>
  <c r="AC43" i="6"/>
  <c r="T43" i="6"/>
  <c r="AD43" i="6" s="1"/>
  <c r="M43" i="6"/>
  <c r="AC42" i="6"/>
  <c r="T42" i="6"/>
  <c r="AD42" i="6" s="1"/>
  <c r="M42" i="6"/>
  <c r="AC41" i="6"/>
  <c r="T41" i="6"/>
  <c r="AD41" i="6" s="1"/>
  <c r="M41" i="6"/>
  <c r="AC40" i="6"/>
  <c r="T40" i="6"/>
  <c r="AD40" i="6" s="1"/>
  <c r="M40" i="6"/>
  <c r="AC39" i="6"/>
  <c r="T39" i="6"/>
  <c r="AD39" i="6" s="1"/>
  <c r="M39" i="6"/>
  <c r="AC38" i="6"/>
  <c r="T38" i="6"/>
  <c r="AD38" i="6" s="1"/>
  <c r="M38" i="6"/>
  <c r="AC37" i="6"/>
  <c r="T37" i="6"/>
  <c r="AD37" i="6" s="1"/>
  <c r="M37" i="6"/>
  <c r="AC36" i="6"/>
  <c r="T36" i="6"/>
  <c r="AD36" i="6" s="1"/>
  <c r="M36" i="6"/>
  <c r="AC35" i="6"/>
  <c r="T35" i="6"/>
  <c r="AD35" i="6" s="1"/>
  <c r="M35" i="6"/>
  <c r="AC34" i="6"/>
  <c r="T34" i="6"/>
  <c r="AD34" i="6" s="1"/>
  <c r="M34" i="6"/>
  <c r="AC33" i="6"/>
  <c r="T33" i="6"/>
  <c r="AD33" i="6" s="1"/>
  <c r="M33" i="6"/>
  <c r="AC32" i="6"/>
  <c r="T32" i="6"/>
  <c r="AD32" i="6" s="1"/>
  <c r="M32" i="6"/>
  <c r="AC31" i="6"/>
  <c r="T31" i="6"/>
  <c r="AD31" i="6" s="1"/>
  <c r="M31" i="6"/>
  <c r="AC30" i="6"/>
  <c r="T30" i="6"/>
  <c r="AD30" i="6" s="1"/>
  <c r="M30" i="6"/>
  <c r="AC29" i="6"/>
  <c r="T29" i="6"/>
  <c r="AD29" i="6" s="1"/>
  <c r="M29" i="6"/>
  <c r="AC28" i="6"/>
  <c r="T28" i="6"/>
  <c r="AD28" i="6" s="1"/>
  <c r="M28" i="6"/>
  <c r="AC27" i="6"/>
  <c r="T27" i="6"/>
  <c r="AD27" i="6" s="1"/>
  <c r="M27" i="6"/>
  <c r="AC26" i="6"/>
  <c r="T26" i="6"/>
  <c r="AD26" i="6" s="1"/>
  <c r="M26" i="6"/>
  <c r="AC25" i="6"/>
  <c r="T25" i="6"/>
  <c r="AD25" i="6" s="1"/>
  <c r="M25" i="6"/>
  <c r="AC24" i="6"/>
  <c r="T24" i="6"/>
  <c r="AD24" i="6" s="1"/>
  <c r="M24" i="6"/>
  <c r="AC23" i="6"/>
  <c r="T23" i="6"/>
  <c r="AD23" i="6" s="1"/>
  <c r="M23" i="6"/>
  <c r="AC22" i="6"/>
  <c r="T22" i="6"/>
  <c r="AD22" i="6" s="1"/>
  <c r="M22" i="6"/>
  <c r="AC21" i="6"/>
  <c r="T21" i="6"/>
  <c r="AD21" i="6" s="1"/>
  <c r="M21" i="6"/>
  <c r="AC20" i="6"/>
  <c r="T20" i="6"/>
  <c r="AD20" i="6" s="1"/>
  <c r="M20" i="6"/>
  <c r="AC19" i="6"/>
  <c r="T19" i="6"/>
  <c r="AD19" i="6" s="1"/>
  <c r="M19" i="6"/>
  <c r="AC18" i="6"/>
  <c r="T18" i="6"/>
  <c r="AD18" i="6" s="1"/>
  <c r="M18" i="6"/>
  <c r="AC17" i="6"/>
  <c r="T17" i="6"/>
  <c r="AD17" i="6" s="1"/>
  <c r="M17" i="6"/>
  <c r="K17" i="6"/>
  <c r="J17" i="6"/>
  <c r="AC16" i="6"/>
  <c r="T16" i="6"/>
  <c r="AD16" i="6" s="1"/>
  <c r="M16" i="6"/>
  <c r="AC15" i="6"/>
  <c r="T15" i="6"/>
  <c r="AD15" i="6" s="1"/>
  <c r="M15" i="6"/>
  <c r="AC14" i="6"/>
  <c r="T14" i="6"/>
  <c r="AD14" i="6" s="1"/>
  <c r="M14" i="6"/>
  <c r="K14" i="6"/>
  <c r="J14" i="6"/>
  <c r="AC13" i="6"/>
  <c r="T13" i="6"/>
  <c r="AD13" i="6" s="1"/>
  <c r="M13" i="6"/>
  <c r="AC12" i="6"/>
  <c r="T12" i="6"/>
  <c r="AD12" i="6" s="1"/>
  <c r="M12" i="6"/>
  <c r="K12" i="6"/>
  <c r="J12" i="6"/>
  <c r="AC11" i="6"/>
  <c r="T11" i="6"/>
  <c r="AD11" i="6" s="1"/>
  <c r="K11" i="6"/>
  <c r="J11" i="6"/>
  <c r="AC10" i="6"/>
  <c r="T10" i="6"/>
  <c r="AD10" i="6" s="1"/>
  <c r="M10" i="6"/>
  <c r="K10" i="6"/>
  <c r="J10" i="6"/>
  <c r="AC9" i="6"/>
  <c r="T9" i="6"/>
  <c r="AD9" i="6" s="1"/>
  <c r="M9" i="6"/>
  <c r="T8" i="6"/>
  <c r="AD8" i="6" s="1"/>
  <c r="M8" i="6"/>
  <c r="AC7" i="6"/>
  <c r="T7" i="6"/>
  <c r="AD7" i="6" s="1"/>
  <c r="M7" i="6"/>
  <c r="AC6" i="6"/>
  <c r="T6" i="6"/>
  <c r="AD6" i="6" s="1"/>
  <c r="M6" i="6"/>
  <c r="AC5" i="6"/>
  <c r="T5" i="6"/>
  <c r="AD5" i="6" s="1"/>
  <c r="M5" i="6"/>
  <c r="AC4" i="6"/>
  <c r="T4" i="6"/>
  <c r="AD4" i="6" s="1"/>
  <c r="M4" i="6"/>
  <c r="AC3" i="6"/>
  <c r="T3" i="6"/>
  <c r="AD3" i="6" s="1"/>
  <c r="M3" i="6"/>
  <c r="T2" i="6"/>
  <c r="AD2" i="6" s="1"/>
  <c r="M2" i="6"/>
  <c r="AC69" i="5"/>
  <c r="T69" i="5"/>
  <c r="AD69" i="5" s="1"/>
  <c r="M69" i="5"/>
  <c r="AC68" i="5"/>
  <c r="T68" i="5"/>
  <c r="AD68" i="5" s="1"/>
  <c r="M68" i="5"/>
  <c r="AC67" i="5"/>
  <c r="T67" i="5"/>
  <c r="AD67" i="5" s="1"/>
  <c r="M67" i="5"/>
  <c r="AC66" i="5"/>
  <c r="T66" i="5"/>
  <c r="AD66" i="5" s="1"/>
  <c r="M66" i="5"/>
  <c r="AC65" i="5"/>
  <c r="T65" i="5"/>
  <c r="AD65" i="5" s="1"/>
  <c r="M65" i="5"/>
  <c r="AC64" i="5"/>
  <c r="T64" i="5"/>
  <c r="AD64" i="5" s="1"/>
  <c r="M64" i="5"/>
  <c r="AC63" i="5"/>
  <c r="T63" i="5"/>
  <c r="AD63" i="5" s="1"/>
  <c r="M63" i="5"/>
  <c r="AC62" i="5"/>
  <c r="T62" i="5"/>
  <c r="AD62" i="5" s="1"/>
  <c r="M62" i="5"/>
  <c r="AC61" i="5"/>
  <c r="T61" i="5"/>
  <c r="AD61" i="5" s="1"/>
  <c r="M61" i="5"/>
  <c r="AC60" i="5"/>
  <c r="T60" i="5"/>
  <c r="AD60" i="5" s="1"/>
  <c r="M60" i="5"/>
  <c r="AC59" i="5"/>
  <c r="T59" i="5"/>
  <c r="AD59" i="5" s="1"/>
  <c r="M59" i="5"/>
  <c r="AC58" i="5"/>
  <c r="T58" i="5"/>
  <c r="AD58" i="5" s="1"/>
  <c r="M58" i="5"/>
  <c r="AC57" i="5"/>
  <c r="T57" i="5"/>
  <c r="AD57" i="5" s="1"/>
  <c r="M57" i="5"/>
  <c r="AC56" i="5"/>
  <c r="T56" i="5"/>
  <c r="AD56" i="5" s="1"/>
  <c r="M56" i="5"/>
  <c r="AC55" i="5"/>
  <c r="T55" i="5"/>
  <c r="AD55" i="5" s="1"/>
  <c r="M55" i="5"/>
  <c r="AC54" i="5"/>
  <c r="T54" i="5"/>
  <c r="AD54" i="5" s="1"/>
  <c r="M54" i="5"/>
  <c r="AC53" i="5"/>
  <c r="T53" i="5"/>
  <c r="AD53" i="5" s="1"/>
  <c r="M53" i="5"/>
  <c r="AC52" i="5"/>
  <c r="T52" i="5"/>
  <c r="AD52" i="5" s="1"/>
  <c r="M52" i="5"/>
  <c r="AC51" i="5"/>
  <c r="T51" i="5"/>
  <c r="AD51" i="5" s="1"/>
  <c r="M51" i="5"/>
  <c r="AC50" i="5"/>
  <c r="T50" i="5"/>
  <c r="AD50" i="5" s="1"/>
  <c r="M50" i="5"/>
  <c r="AC49" i="5"/>
  <c r="T49" i="5"/>
  <c r="AD49" i="5" s="1"/>
  <c r="M49" i="5"/>
  <c r="AC48" i="5"/>
  <c r="T48" i="5"/>
  <c r="AD48" i="5" s="1"/>
  <c r="M48" i="5"/>
  <c r="AC47" i="5"/>
  <c r="T47" i="5"/>
  <c r="AD47" i="5" s="1"/>
  <c r="M47" i="5"/>
  <c r="AC46" i="5"/>
  <c r="T46" i="5"/>
  <c r="AD46" i="5" s="1"/>
  <c r="M46" i="5"/>
  <c r="AC45" i="5"/>
  <c r="T45" i="5"/>
  <c r="AD45" i="5" s="1"/>
  <c r="M45" i="5"/>
  <c r="AC44" i="5"/>
  <c r="T44" i="5"/>
  <c r="AD44" i="5" s="1"/>
  <c r="M44" i="5"/>
  <c r="AC43" i="5"/>
  <c r="T43" i="5"/>
  <c r="AD43" i="5" s="1"/>
  <c r="M43" i="5"/>
  <c r="AC42" i="5"/>
  <c r="T42" i="5"/>
  <c r="AD42" i="5" s="1"/>
  <c r="M42" i="5"/>
  <c r="AC41" i="5"/>
  <c r="T41" i="5"/>
  <c r="AD41" i="5" s="1"/>
  <c r="M41" i="5"/>
  <c r="AC40" i="5"/>
  <c r="T40" i="5"/>
  <c r="AD40" i="5" s="1"/>
  <c r="M40" i="5"/>
  <c r="AC39" i="5"/>
  <c r="T39" i="5"/>
  <c r="AD39" i="5" s="1"/>
  <c r="M39" i="5"/>
  <c r="AC38" i="5"/>
  <c r="T38" i="5"/>
  <c r="AD38" i="5" s="1"/>
  <c r="M38" i="5"/>
  <c r="AC37" i="5"/>
  <c r="T37" i="5"/>
  <c r="AD37" i="5" s="1"/>
  <c r="M37" i="5"/>
  <c r="AC36" i="5"/>
  <c r="T36" i="5"/>
  <c r="AD36" i="5" s="1"/>
  <c r="M36" i="5"/>
  <c r="AC35" i="5"/>
  <c r="T35" i="5"/>
  <c r="AD35" i="5" s="1"/>
  <c r="M35" i="5"/>
  <c r="AC34" i="5"/>
  <c r="T34" i="5"/>
  <c r="AD34" i="5" s="1"/>
  <c r="M34" i="5"/>
  <c r="AC33" i="5"/>
  <c r="T33" i="5"/>
  <c r="AD33" i="5" s="1"/>
  <c r="M33" i="5"/>
  <c r="AC32" i="5"/>
  <c r="T32" i="5"/>
  <c r="AD32" i="5" s="1"/>
  <c r="M32" i="5"/>
  <c r="AC31" i="5"/>
  <c r="T31" i="5"/>
  <c r="AD31" i="5" s="1"/>
  <c r="M31" i="5"/>
  <c r="AC30" i="5"/>
  <c r="T30" i="5"/>
  <c r="AD30" i="5" s="1"/>
  <c r="M30" i="5"/>
  <c r="AC29" i="5"/>
  <c r="T29" i="5"/>
  <c r="AD29" i="5" s="1"/>
  <c r="M29" i="5"/>
  <c r="AC28" i="5"/>
  <c r="T28" i="5"/>
  <c r="AD28" i="5" s="1"/>
  <c r="M28" i="5"/>
  <c r="AC27" i="5"/>
  <c r="T27" i="5"/>
  <c r="AD27" i="5" s="1"/>
  <c r="M27" i="5"/>
  <c r="AC26" i="5"/>
  <c r="T26" i="5"/>
  <c r="AD26" i="5" s="1"/>
  <c r="M26" i="5"/>
  <c r="AC25" i="5"/>
  <c r="T25" i="5"/>
  <c r="AD25" i="5" s="1"/>
  <c r="M25" i="5"/>
  <c r="AC24" i="5"/>
  <c r="T24" i="5"/>
  <c r="AD24" i="5" s="1"/>
  <c r="M24" i="5"/>
  <c r="AC23" i="5"/>
  <c r="T23" i="5"/>
  <c r="AD23" i="5" s="1"/>
  <c r="M23" i="5"/>
  <c r="AC22" i="5"/>
  <c r="T22" i="5"/>
  <c r="AD22" i="5" s="1"/>
  <c r="M22" i="5"/>
  <c r="AC21" i="5"/>
  <c r="T21" i="5"/>
  <c r="AD21" i="5" s="1"/>
  <c r="M21" i="5"/>
  <c r="AC20" i="5"/>
  <c r="T20" i="5"/>
  <c r="AD20" i="5" s="1"/>
  <c r="M20" i="5"/>
  <c r="AC19" i="5"/>
  <c r="T19" i="5"/>
  <c r="AD19" i="5" s="1"/>
  <c r="M19" i="5"/>
  <c r="AC18" i="5"/>
  <c r="T18" i="5"/>
  <c r="AD18" i="5" s="1"/>
  <c r="M18" i="5"/>
  <c r="AC17" i="5"/>
  <c r="T17" i="5"/>
  <c r="AD17" i="5" s="1"/>
  <c r="M17" i="5"/>
  <c r="AC16" i="5"/>
  <c r="T16" i="5"/>
  <c r="AD16" i="5" s="1"/>
  <c r="M16" i="5"/>
  <c r="AC15" i="5"/>
  <c r="T15" i="5"/>
  <c r="AD15" i="5" s="1"/>
  <c r="M15" i="5"/>
  <c r="AC14" i="5"/>
  <c r="T14" i="5"/>
  <c r="AD14" i="5" s="1"/>
  <c r="M14" i="5"/>
  <c r="AC13" i="5"/>
  <c r="T13" i="5"/>
  <c r="AD13" i="5" s="1"/>
  <c r="M13" i="5"/>
  <c r="AC12" i="5"/>
  <c r="T12" i="5"/>
  <c r="AD12" i="5" s="1"/>
  <c r="M12" i="5"/>
  <c r="K12" i="5"/>
  <c r="J12" i="5"/>
  <c r="AC11" i="5"/>
  <c r="T11" i="5"/>
  <c r="AD11" i="5" s="1"/>
  <c r="M11" i="5"/>
  <c r="AC10" i="5"/>
  <c r="T10" i="5"/>
  <c r="AD10" i="5" s="1"/>
  <c r="M10" i="5"/>
  <c r="AC9" i="5"/>
  <c r="T9" i="5"/>
  <c r="AD9" i="5" s="1"/>
  <c r="M9" i="5"/>
  <c r="AC8" i="5"/>
  <c r="T8" i="5"/>
  <c r="AD8" i="5" s="1"/>
  <c r="M8" i="5"/>
  <c r="AC7" i="5"/>
  <c r="T7" i="5"/>
  <c r="AD7" i="5" s="1"/>
  <c r="M7" i="5"/>
  <c r="AC6" i="5"/>
  <c r="T6" i="5"/>
  <c r="AD6" i="5" s="1"/>
  <c r="M6" i="5"/>
  <c r="AC5" i="5"/>
  <c r="T5" i="5"/>
  <c r="AD5" i="5" s="1"/>
  <c r="M5" i="5"/>
  <c r="AC4" i="5"/>
  <c r="T4" i="5"/>
  <c r="AD4" i="5" s="1"/>
  <c r="M4" i="5"/>
  <c r="AC3" i="5"/>
  <c r="T3" i="5"/>
  <c r="AD3" i="5" s="1"/>
  <c r="M3" i="5"/>
  <c r="AC2" i="5"/>
  <c r="T2" i="5"/>
  <c r="AD2" i="5" s="1"/>
  <c r="M2" i="5"/>
  <c r="AC231" i="4"/>
  <c r="T231" i="4"/>
  <c r="AD231" i="4" s="1"/>
  <c r="M231" i="4"/>
  <c r="AC230" i="4"/>
  <c r="T230" i="4"/>
  <c r="AD230" i="4" s="1"/>
  <c r="M230" i="4"/>
  <c r="AC229" i="4"/>
  <c r="T229" i="4"/>
  <c r="AD229" i="4" s="1"/>
  <c r="M229" i="4"/>
  <c r="AC228" i="4"/>
  <c r="T228" i="4"/>
  <c r="AD228" i="4" s="1"/>
  <c r="M228" i="4"/>
  <c r="AC227" i="4"/>
  <c r="T227" i="4"/>
  <c r="M227" i="4"/>
  <c r="AC226" i="4"/>
  <c r="T226" i="4"/>
  <c r="M226" i="4"/>
  <c r="AC225" i="4"/>
  <c r="T225" i="4"/>
  <c r="AD225" i="4" s="1"/>
  <c r="M225" i="4"/>
  <c r="AC224" i="4"/>
  <c r="T224" i="4"/>
  <c r="AD224" i="4" s="1"/>
  <c r="M224" i="4"/>
  <c r="AC223" i="4"/>
  <c r="T223" i="4"/>
  <c r="AD223" i="4" s="1"/>
  <c r="M223" i="4"/>
  <c r="AC198" i="4"/>
  <c r="T198" i="4"/>
  <c r="AD198" i="4" s="1"/>
  <c r="M198" i="4"/>
  <c r="AC197" i="4"/>
  <c r="T197" i="4"/>
  <c r="AD197" i="4" s="1"/>
  <c r="M197" i="4"/>
  <c r="AC196" i="4"/>
  <c r="T196" i="4"/>
  <c r="AD196" i="4" s="1"/>
  <c r="M196" i="4"/>
  <c r="AC184" i="4"/>
  <c r="T184" i="4"/>
  <c r="AD184" i="4" s="1"/>
  <c r="M184" i="4"/>
  <c r="AC182" i="4"/>
  <c r="T182" i="4"/>
  <c r="AD182" i="4" s="1"/>
  <c r="M182" i="4"/>
  <c r="AC181" i="4"/>
  <c r="T181" i="4"/>
  <c r="M181" i="4"/>
  <c r="AC180" i="4"/>
  <c r="T180" i="4"/>
  <c r="AD180" i="4" s="1"/>
  <c r="M180" i="4"/>
  <c r="AC179" i="4"/>
  <c r="T179" i="4"/>
  <c r="M179" i="4"/>
  <c r="AC178" i="4"/>
  <c r="T178" i="4"/>
  <c r="AD178" i="4" s="1"/>
  <c r="M178" i="4"/>
  <c r="J178" i="4"/>
  <c r="AC85" i="4"/>
  <c r="T85" i="4"/>
  <c r="AD85" i="4" s="1"/>
  <c r="M85" i="4"/>
  <c r="AC84" i="4"/>
  <c r="T84" i="4"/>
  <c r="AD84" i="4" s="1"/>
  <c r="M84" i="4"/>
  <c r="AC83" i="4"/>
  <c r="T83" i="4"/>
  <c r="AD83" i="4" s="1"/>
  <c r="M83" i="4"/>
  <c r="AC82" i="4"/>
  <c r="T82" i="4"/>
  <c r="M82" i="4"/>
  <c r="AC81" i="4"/>
  <c r="T81" i="4"/>
  <c r="AD81" i="4" s="1"/>
  <c r="M81" i="4"/>
  <c r="AC80" i="4"/>
  <c r="T80" i="4"/>
  <c r="M80" i="4"/>
  <c r="AC70" i="4"/>
  <c r="T70" i="4"/>
  <c r="AD70" i="4" s="1"/>
  <c r="M70" i="4"/>
  <c r="AC52" i="4"/>
  <c r="T52" i="4"/>
  <c r="AD52" i="4" s="1"/>
  <c r="M52" i="4"/>
  <c r="AC51" i="4"/>
  <c r="T51" i="4"/>
  <c r="AD51" i="4" s="1"/>
  <c r="M51" i="4"/>
  <c r="AC50" i="4"/>
  <c r="T50" i="4"/>
  <c r="M50" i="4"/>
  <c r="AC49" i="4"/>
  <c r="T49" i="4"/>
  <c r="M49" i="4"/>
  <c r="AC48" i="4"/>
  <c r="T48" i="4"/>
  <c r="AD48" i="4" s="1"/>
  <c r="M48" i="4"/>
  <c r="AC47" i="4"/>
  <c r="T47" i="4"/>
  <c r="AD47" i="4" s="1"/>
  <c r="M47" i="4"/>
  <c r="AC222" i="4"/>
  <c r="T222" i="4"/>
  <c r="AD222" i="4" s="1"/>
  <c r="M222" i="4"/>
  <c r="AC221" i="4"/>
  <c r="T221" i="4"/>
  <c r="AD221" i="4" s="1"/>
  <c r="M221" i="4"/>
  <c r="AC220" i="4"/>
  <c r="T220" i="4"/>
  <c r="M220" i="4"/>
  <c r="AC219" i="4"/>
  <c r="T219" i="4"/>
  <c r="M219" i="4"/>
  <c r="AC218" i="4"/>
  <c r="T218" i="4"/>
  <c r="AD218" i="4" s="1"/>
  <c r="M218" i="4"/>
  <c r="AC217" i="4"/>
  <c r="T217" i="4"/>
  <c r="AD217" i="4" s="1"/>
  <c r="M217" i="4"/>
  <c r="K217" i="4"/>
  <c r="J217" i="4"/>
  <c r="AC216" i="4"/>
  <c r="T216" i="4"/>
  <c r="M216" i="4"/>
  <c r="K216" i="4"/>
  <c r="J216" i="4"/>
  <c r="AC215" i="4"/>
  <c r="T215" i="4"/>
  <c r="AD215" i="4" s="1"/>
  <c r="M215" i="4"/>
  <c r="K215" i="4"/>
  <c r="J215" i="4"/>
  <c r="AC214" i="4"/>
  <c r="T214" i="4"/>
  <c r="AD214" i="4" s="1"/>
  <c r="M214" i="4"/>
  <c r="K214" i="4"/>
  <c r="J214" i="4"/>
  <c r="AC213" i="4"/>
  <c r="T213" i="4"/>
  <c r="M213" i="4"/>
  <c r="AC212" i="4"/>
  <c r="T212" i="4"/>
  <c r="AD212" i="4" s="1"/>
  <c r="M212" i="4"/>
  <c r="AC211" i="4"/>
  <c r="T211" i="4"/>
  <c r="AD211" i="4" s="1"/>
  <c r="M211" i="4"/>
  <c r="K211" i="4"/>
  <c r="AC195" i="4"/>
  <c r="T195" i="4"/>
  <c r="AD195" i="4" s="1"/>
  <c r="M195" i="4"/>
  <c r="AC194" i="4"/>
  <c r="T194" i="4"/>
  <c r="AD194" i="4" s="1"/>
  <c r="M194" i="4"/>
  <c r="AC183" i="4"/>
  <c r="T183" i="4"/>
  <c r="AD183" i="4" s="1"/>
  <c r="M183" i="4"/>
  <c r="AC177" i="4"/>
  <c r="T177" i="4"/>
  <c r="M177" i="4"/>
  <c r="AC176" i="4"/>
  <c r="T176" i="4"/>
  <c r="M176" i="4"/>
  <c r="AC175" i="4"/>
  <c r="T175" i="4"/>
  <c r="AD175" i="4" s="1"/>
  <c r="M175" i="4"/>
  <c r="AC174" i="4"/>
  <c r="T174" i="4"/>
  <c r="AD174" i="4" s="1"/>
  <c r="M174" i="4"/>
  <c r="AC173" i="4"/>
  <c r="T173" i="4"/>
  <c r="AD173" i="4" s="1"/>
  <c r="M173" i="4"/>
  <c r="AC172" i="4"/>
  <c r="T172" i="4"/>
  <c r="AD172" i="4" s="1"/>
  <c r="M172" i="4"/>
  <c r="AC171" i="4"/>
  <c r="T171" i="4"/>
  <c r="M171" i="4"/>
  <c r="AC170" i="4"/>
  <c r="T170" i="4"/>
  <c r="AD170" i="4" s="1"/>
  <c r="M170" i="4"/>
  <c r="AC169" i="4"/>
  <c r="T169" i="4"/>
  <c r="AD169" i="4" s="1"/>
  <c r="M169" i="4"/>
  <c r="AC168" i="4"/>
  <c r="T168" i="4"/>
  <c r="AD168" i="4" s="1"/>
  <c r="M168" i="4"/>
  <c r="AC167" i="4"/>
  <c r="T167" i="4"/>
  <c r="AD167" i="4" s="1"/>
  <c r="M167" i="4"/>
  <c r="AC147" i="4"/>
  <c r="T147" i="4"/>
  <c r="AD147" i="4" s="1"/>
  <c r="M147" i="4"/>
  <c r="K147" i="4"/>
  <c r="J147" i="4"/>
  <c r="AC79" i="4"/>
  <c r="T79" i="4"/>
  <c r="AD79" i="4" s="1"/>
  <c r="M79" i="4"/>
  <c r="AC78" i="4"/>
  <c r="T78" i="4"/>
  <c r="AD78" i="4" s="1"/>
  <c r="M78" i="4"/>
  <c r="AC77" i="4"/>
  <c r="T77" i="4"/>
  <c r="M77" i="4"/>
  <c r="AC76" i="4"/>
  <c r="T76" i="4"/>
  <c r="M76" i="4"/>
  <c r="AC75" i="4"/>
  <c r="T75" i="4"/>
  <c r="AD75" i="4" s="1"/>
  <c r="M75" i="4"/>
  <c r="AC74" i="4"/>
  <c r="T74" i="4"/>
  <c r="AD74" i="4" s="1"/>
  <c r="M74" i="4"/>
  <c r="AC73" i="4"/>
  <c r="T73" i="4"/>
  <c r="AD73" i="4" s="1"/>
  <c r="M73" i="4"/>
  <c r="AC69" i="4"/>
  <c r="T69" i="4"/>
  <c r="AD69" i="4" s="1"/>
  <c r="M69" i="4"/>
  <c r="AC68" i="4"/>
  <c r="T68" i="4"/>
  <c r="M68" i="4"/>
  <c r="AC64" i="4"/>
  <c r="T64" i="4"/>
  <c r="AD64" i="4" s="1"/>
  <c r="M64" i="4"/>
  <c r="K64" i="4"/>
  <c r="J64" i="4"/>
  <c r="AC63" i="4"/>
  <c r="T63" i="4"/>
  <c r="M63" i="4"/>
  <c r="K63" i="4"/>
  <c r="J63" i="4"/>
  <c r="AC62" i="4"/>
  <c r="T62" i="4"/>
  <c r="AD62" i="4" s="1"/>
  <c r="M62" i="4"/>
  <c r="K62" i="4"/>
  <c r="J62" i="4"/>
  <c r="AC61" i="4"/>
  <c r="T61" i="4"/>
  <c r="M61" i="4"/>
  <c r="K61" i="4"/>
  <c r="J61" i="4"/>
  <c r="AC46" i="4"/>
  <c r="T46" i="4"/>
  <c r="AD46" i="4" s="1"/>
  <c r="M46" i="4"/>
  <c r="AC45" i="4"/>
  <c r="T45" i="4"/>
  <c r="M45" i="4"/>
  <c r="AC44" i="4"/>
  <c r="T44" i="4"/>
  <c r="M44" i="4"/>
  <c r="AC43" i="4"/>
  <c r="T43" i="4"/>
  <c r="AD43" i="4" s="1"/>
  <c r="M43" i="4"/>
  <c r="AC42" i="4"/>
  <c r="T42" i="4"/>
  <c r="AD42" i="4" s="1"/>
  <c r="M42" i="4"/>
  <c r="AC41" i="4"/>
  <c r="T41" i="4"/>
  <c r="AD41" i="4" s="1"/>
  <c r="M41" i="4"/>
  <c r="AC40" i="4"/>
  <c r="T40" i="4"/>
  <c r="AD40" i="4" s="1"/>
  <c r="M40" i="4"/>
  <c r="AC39" i="4"/>
  <c r="T39" i="4"/>
  <c r="M39" i="4"/>
  <c r="AC38" i="4"/>
  <c r="T38" i="4"/>
  <c r="AD38" i="4" s="1"/>
  <c r="M38" i="4"/>
  <c r="AC37" i="4"/>
  <c r="T37" i="4"/>
  <c r="AD37" i="4" s="1"/>
  <c r="M37" i="4"/>
  <c r="AC210" i="4"/>
  <c r="T210" i="4"/>
  <c r="M210" i="4"/>
  <c r="K210" i="4"/>
  <c r="J210" i="4"/>
  <c r="AC209" i="4"/>
  <c r="T209" i="4"/>
  <c r="M209" i="4"/>
  <c r="K209" i="4"/>
  <c r="J209" i="4"/>
  <c r="AC208" i="4"/>
  <c r="T208" i="4"/>
  <c r="AD208" i="4" s="1"/>
  <c r="M208" i="4"/>
  <c r="K208" i="4"/>
  <c r="J208" i="4"/>
  <c r="AC207" i="4"/>
  <c r="T207" i="4"/>
  <c r="AD207" i="4" s="1"/>
  <c r="M207" i="4"/>
  <c r="K207" i="4"/>
  <c r="J207" i="4"/>
  <c r="AC206" i="4"/>
  <c r="T206" i="4"/>
  <c r="M206" i="4"/>
  <c r="K206" i="4"/>
  <c r="J206" i="4"/>
  <c r="AC205" i="4"/>
  <c r="T205" i="4"/>
  <c r="AD205" i="4" s="1"/>
  <c r="M205" i="4"/>
  <c r="K205" i="4"/>
  <c r="J205" i="4"/>
  <c r="AC204" i="4"/>
  <c r="T204" i="4"/>
  <c r="AD204" i="4" s="1"/>
  <c r="M204" i="4"/>
  <c r="K204" i="4"/>
  <c r="J204" i="4"/>
  <c r="AC203" i="4"/>
  <c r="T203" i="4"/>
  <c r="M203" i="4"/>
  <c r="K203" i="4"/>
  <c r="J203" i="4"/>
  <c r="AC202" i="4"/>
  <c r="T202" i="4"/>
  <c r="M202" i="4"/>
  <c r="K202" i="4"/>
  <c r="J202" i="4"/>
  <c r="AC201" i="4"/>
  <c r="T201" i="4"/>
  <c r="AD201" i="4" s="1"/>
  <c r="M201" i="4"/>
  <c r="K201" i="4"/>
  <c r="J201" i="4"/>
  <c r="AC200" i="4"/>
  <c r="T200" i="4"/>
  <c r="AD200" i="4" s="1"/>
  <c r="M200" i="4"/>
  <c r="K200" i="4"/>
  <c r="J200" i="4"/>
  <c r="AC199" i="4"/>
  <c r="T199" i="4"/>
  <c r="AD199" i="4" s="1"/>
  <c r="M199" i="4"/>
  <c r="AC193" i="4"/>
  <c r="T193" i="4"/>
  <c r="AD193" i="4" s="1"/>
  <c r="M193" i="4"/>
  <c r="AC192" i="4"/>
  <c r="T192" i="4"/>
  <c r="M192" i="4"/>
  <c r="AC191" i="4"/>
  <c r="T191" i="4"/>
  <c r="M191" i="4"/>
  <c r="AC190" i="4"/>
  <c r="T190" i="4"/>
  <c r="AD190" i="4" s="1"/>
  <c r="M190" i="4"/>
  <c r="AC189" i="4"/>
  <c r="T189" i="4"/>
  <c r="M189" i="4"/>
  <c r="AC188" i="4"/>
  <c r="T188" i="4"/>
  <c r="AD188" i="4" s="1"/>
  <c r="M188" i="4"/>
  <c r="AC187" i="4"/>
  <c r="T187" i="4"/>
  <c r="AD187" i="4" s="1"/>
  <c r="M187" i="4"/>
  <c r="AC186" i="4"/>
  <c r="T186" i="4"/>
  <c r="M186" i="4"/>
  <c r="AC185" i="4"/>
  <c r="T185" i="4"/>
  <c r="M185" i="4"/>
  <c r="AC166" i="4"/>
  <c r="T166" i="4"/>
  <c r="M166" i="4"/>
  <c r="AC165" i="4"/>
  <c r="T165" i="4"/>
  <c r="AD165" i="4" s="1"/>
  <c r="M165" i="4"/>
  <c r="AC164" i="4"/>
  <c r="T164" i="4"/>
  <c r="AD164" i="4" s="1"/>
  <c r="M164" i="4"/>
  <c r="AC163" i="4"/>
  <c r="T163" i="4"/>
  <c r="M163" i="4"/>
  <c r="AC162" i="4"/>
  <c r="T162" i="4"/>
  <c r="M162" i="4"/>
  <c r="AC161" i="4"/>
  <c r="T161" i="4"/>
  <c r="M161" i="4"/>
  <c r="AC160" i="4"/>
  <c r="T160" i="4"/>
  <c r="AD160" i="4" s="1"/>
  <c r="M160" i="4"/>
  <c r="K160" i="4"/>
  <c r="J160" i="4"/>
  <c r="AC159" i="4"/>
  <c r="T159" i="4"/>
  <c r="M159" i="4"/>
  <c r="AC158" i="4"/>
  <c r="T158" i="4"/>
  <c r="AD158" i="4" s="1"/>
  <c r="M158" i="4"/>
  <c r="AC157" i="4"/>
  <c r="T157" i="4"/>
  <c r="M157" i="4"/>
  <c r="AC156" i="4"/>
  <c r="T156" i="4"/>
  <c r="M156" i="4"/>
  <c r="AC155" i="4"/>
  <c r="T155" i="4"/>
  <c r="AD155" i="4" s="1"/>
  <c r="M155" i="4"/>
  <c r="AC154" i="4"/>
  <c r="T154" i="4"/>
  <c r="M154" i="4"/>
  <c r="AC153" i="4"/>
  <c r="T153" i="4"/>
  <c r="M153" i="4"/>
  <c r="AC152" i="4"/>
  <c r="T152" i="4"/>
  <c r="M152" i="4"/>
  <c r="AC151" i="4"/>
  <c r="T151" i="4"/>
  <c r="M151" i="4"/>
  <c r="AC150" i="4"/>
  <c r="T150" i="4"/>
  <c r="AD150" i="4" s="1"/>
  <c r="M150" i="4"/>
  <c r="AC149" i="4"/>
  <c r="T149" i="4"/>
  <c r="AD149" i="4" s="1"/>
  <c r="M149" i="4"/>
  <c r="K149" i="4"/>
  <c r="J149" i="4"/>
  <c r="AC148" i="4"/>
  <c r="T148" i="4"/>
  <c r="AD148" i="4" s="1"/>
  <c r="M148" i="4"/>
  <c r="K148" i="4"/>
  <c r="J148" i="4"/>
  <c r="AC146" i="4"/>
  <c r="T146" i="4"/>
  <c r="M146" i="4"/>
  <c r="AC145" i="4"/>
  <c r="T145" i="4"/>
  <c r="M145" i="4"/>
  <c r="AC144" i="4"/>
  <c r="T144" i="4"/>
  <c r="M144" i="4"/>
  <c r="AC143" i="4"/>
  <c r="T143" i="4"/>
  <c r="AD143" i="4" s="1"/>
  <c r="M143" i="4"/>
  <c r="AC142" i="4"/>
  <c r="T142" i="4"/>
  <c r="AD142" i="4" s="1"/>
  <c r="M142" i="4"/>
  <c r="AC141" i="4"/>
  <c r="T141" i="4"/>
  <c r="AD141" i="4" s="1"/>
  <c r="M141" i="4"/>
  <c r="AC140" i="4"/>
  <c r="T140" i="4"/>
  <c r="M140" i="4"/>
  <c r="AC139" i="4"/>
  <c r="T139" i="4"/>
  <c r="AD139" i="4" s="1"/>
  <c r="M139" i="4"/>
  <c r="AC138" i="4"/>
  <c r="T138" i="4"/>
  <c r="AD138" i="4" s="1"/>
  <c r="M138" i="4"/>
  <c r="AC137" i="4"/>
  <c r="T137" i="4"/>
  <c r="AD137" i="4" s="1"/>
  <c r="M137" i="4"/>
  <c r="AC136" i="4"/>
  <c r="T136" i="4"/>
  <c r="AD136" i="4" s="1"/>
  <c r="M136" i="4"/>
  <c r="K136" i="4"/>
  <c r="J136" i="4"/>
  <c r="AC135" i="4"/>
  <c r="T135" i="4"/>
  <c r="M135" i="4"/>
  <c r="K135" i="4"/>
  <c r="J135" i="4"/>
  <c r="AC134" i="4"/>
  <c r="T134" i="4"/>
  <c r="AC133" i="4"/>
  <c r="T133" i="4"/>
  <c r="AD133" i="4" s="1"/>
  <c r="M133" i="4"/>
  <c r="AC132" i="4"/>
  <c r="T132" i="4"/>
  <c r="M132" i="4"/>
  <c r="AC131" i="4"/>
  <c r="T131" i="4"/>
  <c r="M131" i="4"/>
  <c r="AC130" i="4"/>
  <c r="T130" i="4"/>
  <c r="AD130" i="4" s="1"/>
  <c r="M130" i="4"/>
  <c r="AC129" i="4"/>
  <c r="T129" i="4"/>
  <c r="M129" i="4"/>
  <c r="K129" i="4"/>
  <c r="J129" i="4"/>
  <c r="AC128" i="4"/>
  <c r="T128" i="4"/>
  <c r="AD128" i="4" s="1"/>
  <c r="M128" i="4"/>
  <c r="K128" i="4"/>
  <c r="J128" i="4"/>
  <c r="AC127" i="4"/>
  <c r="T127" i="4"/>
  <c r="AD127" i="4" s="1"/>
  <c r="M127" i="4"/>
  <c r="AC126" i="4"/>
  <c r="T126" i="4"/>
  <c r="M126" i="4"/>
  <c r="AC125" i="4"/>
  <c r="T125" i="4"/>
  <c r="M125" i="4"/>
  <c r="AC124" i="4"/>
  <c r="T124" i="4"/>
  <c r="AD124" i="4" s="1"/>
  <c r="M124" i="4"/>
  <c r="K124" i="4"/>
  <c r="J124" i="4"/>
  <c r="AC123" i="4"/>
  <c r="T123" i="4"/>
  <c r="AD123" i="4" s="1"/>
  <c r="M123" i="4"/>
  <c r="AC122" i="4"/>
  <c r="T122" i="4"/>
  <c r="AD122" i="4" s="1"/>
  <c r="M122" i="4"/>
  <c r="K122" i="4"/>
  <c r="J122" i="4"/>
  <c r="AC121" i="4"/>
  <c r="T121" i="4"/>
  <c r="AD121" i="4" s="1"/>
  <c r="M121" i="4"/>
  <c r="AC120" i="4"/>
  <c r="T120" i="4"/>
  <c r="M120" i="4"/>
  <c r="K120" i="4"/>
  <c r="J120" i="4"/>
  <c r="AC119" i="4"/>
  <c r="T119" i="4"/>
  <c r="M119" i="4"/>
  <c r="K119" i="4"/>
  <c r="J119" i="4"/>
  <c r="AC118" i="4"/>
  <c r="T118" i="4"/>
  <c r="AD118" i="4" s="1"/>
  <c r="M118" i="4"/>
  <c r="AC117" i="4"/>
  <c r="T117" i="4"/>
  <c r="AD117" i="4" s="1"/>
  <c r="M117" i="4"/>
  <c r="AC116" i="4"/>
  <c r="T116" i="4"/>
  <c r="AD116" i="4" s="1"/>
  <c r="M116" i="4"/>
  <c r="AC115" i="4"/>
  <c r="T115" i="4"/>
  <c r="AD115" i="4" s="1"/>
  <c r="M115" i="4"/>
  <c r="AC114" i="4"/>
  <c r="T114" i="4"/>
  <c r="M114" i="4"/>
  <c r="K114" i="4"/>
  <c r="J114" i="4"/>
  <c r="AC113" i="4"/>
  <c r="T113" i="4"/>
  <c r="M113" i="4"/>
  <c r="AC112" i="4"/>
  <c r="T112" i="4"/>
  <c r="AD112" i="4" s="1"/>
  <c r="M112" i="4"/>
  <c r="AC111" i="4"/>
  <c r="T111" i="4"/>
  <c r="AD111" i="4" s="1"/>
  <c r="M111" i="4"/>
  <c r="AC110" i="4"/>
  <c r="T110" i="4"/>
  <c r="AD110" i="4" s="1"/>
  <c r="M110" i="4"/>
  <c r="AC109" i="4"/>
  <c r="T109" i="4"/>
  <c r="M109" i="4"/>
  <c r="AC108" i="4"/>
  <c r="T108" i="4"/>
  <c r="AD108" i="4" s="1"/>
  <c r="M108" i="4"/>
  <c r="AC107" i="4"/>
  <c r="T107" i="4"/>
  <c r="AD107" i="4" s="1"/>
  <c r="M107" i="4"/>
  <c r="AC106" i="4"/>
  <c r="T106" i="4"/>
  <c r="AD106" i="4" s="1"/>
  <c r="M106" i="4"/>
  <c r="K106" i="4"/>
  <c r="J106" i="4"/>
  <c r="AC105" i="4"/>
  <c r="T105" i="4"/>
  <c r="M105" i="4"/>
  <c r="K105" i="4"/>
  <c r="J105" i="4"/>
  <c r="AC104" i="4"/>
  <c r="T104" i="4"/>
  <c r="AD104" i="4" s="1"/>
  <c r="M104" i="4"/>
  <c r="K104" i="4"/>
  <c r="J104" i="4"/>
  <c r="AC103" i="4"/>
  <c r="T103" i="4"/>
  <c r="AD103" i="4" s="1"/>
  <c r="M103" i="4"/>
  <c r="K103" i="4"/>
  <c r="J103" i="4"/>
  <c r="AC102" i="4"/>
  <c r="T102" i="4"/>
  <c r="M102" i="4"/>
  <c r="AC101" i="4"/>
  <c r="T101" i="4"/>
  <c r="M101" i="4"/>
  <c r="AC100" i="4"/>
  <c r="T100" i="4"/>
  <c r="AD100" i="4" s="1"/>
  <c r="M100" i="4"/>
  <c r="AC99" i="4"/>
  <c r="T99" i="4"/>
  <c r="AD99" i="4" s="1"/>
  <c r="M99" i="4"/>
  <c r="AC98" i="4"/>
  <c r="T98" i="4"/>
  <c r="AD98" i="4" s="1"/>
  <c r="M98" i="4"/>
  <c r="AC97" i="4"/>
  <c r="T97" i="4"/>
  <c r="M97" i="4"/>
  <c r="AC96" i="4"/>
  <c r="T96" i="4"/>
  <c r="AD96" i="4" s="1"/>
  <c r="M96" i="4"/>
  <c r="AC95" i="4"/>
  <c r="T95" i="4"/>
  <c r="AD95" i="4" s="1"/>
  <c r="M95" i="4"/>
  <c r="AC94" i="4"/>
  <c r="T94" i="4"/>
  <c r="AD94" i="4" s="1"/>
  <c r="M94" i="4"/>
  <c r="AC93" i="4"/>
  <c r="T93" i="4"/>
  <c r="AD93" i="4" s="1"/>
  <c r="M93" i="4"/>
  <c r="AC92" i="4"/>
  <c r="T92" i="4"/>
  <c r="AD92" i="4" s="1"/>
  <c r="M92" i="4"/>
  <c r="AC91" i="4"/>
  <c r="T91" i="4"/>
  <c r="AD91" i="4" s="1"/>
  <c r="M91" i="4"/>
  <c r="AC90" i="4"/>
  <c r="T90" i="4"/>
  <c r="AD90" i="4" s="1"/>
  <c r="M90" i="4"/>
  <c r="AC89" i="4"/>
  <c r="T89" i="4"/>
  <c r="AD89" i="4" s="1"/>
  <c r="M89" i="4"/>
  <c r="AC88" i="4"/>
  <c r="T88" i="4"/>
  <c r="M88" i="4"/>
  <c r="AC87" i="4"/>
  <c r="T87" i="4"/>
  <c r="M87" i="4"/>
  <c r="AC86" i="4"/>
  <c r="T86" i="4"/>
  <c r="AD86" i="4" s="1"/>
  <c r="M86" i="4"/>
  <c r="AC72" i="4"/>
  <c r="T72" i="4"/>
  <c r="M72" i="4"/>
  <c r="AC71" i="4"/>
  <c r="T71" i="4"/>
  <c r="M71" i="4"/>
  <c r="AC67" i="4"/>
  <c r="T67" i="4"/>
  <c r="AD67" i="4" s="1"/>
  <c r="M67" i="4"/>
  <c r="AC66" i="4"/>
  <c r="T66" i="4"/>
  <c r="M66" i="4"/>
  <c r="AC65" i="4"/>
  <c r="T65" i="4"/>
  <c r="M65" i="4"/>
  <c r="AC60" i="4"/>
  <c r="T60" i="4"/>
  <c r="M60" i="4"/>
  <c r="AC59" i="4"/>
  <c r="T59" i="4"/>
  <c r="M59" i="4"/>
  <c r="AC58" i="4"/>
  <c r="T58" i="4"/>
  <c r="AD58" i="4" s="1"/>
  <c r="M58" i="4"/>
  <c r="K58" i="4"/>
  <c r="J58" i="4"/>
  <c r="AC57" i="4"/>
  <c r="T57" i="4"/>
  <c r="AD57" i="4" s="1"/>
  <c r="M57" i="4"/>
  <c r="AC56" i="4"/>
  <c r="T56" i="4"/>
  <c r="AD56" i="4" s="1"/>
  <c r="M56" i="4"/>
  <c r="K56" i="4"/>
  <c r="J56" i="4"/>
  <c r="AC55" i="4"/>
  <c r="T55" i="4"/>
  <c r="M55" i="4"/>
  <c r="K55" i="4"/>
  <c r="J55" i="4"/>
  <c r="AC54" i="4"/>
  <c r="T54" i="4"/>
  <c r="AD54" i="4" s="1"/>
  <c r="M54" i="4"/>
  <c r="K54" i="4"/>
  <c r="J54" i="4"/>
  <c r="AC53" i="4"/>
  <c r="T53" i="4"/>
  <c r="M53" i="4"/>
  <c r="K53" i="4"/>
  <c r="J53" i="4"/>
  <c r="AC36" i="4"/>
  <c r="T36" i="4"/>
  <c r="AD36" i="4" s="1"/>
  <c r="M36" i="4"/>
  <c r="AC35" i="4"/>
  <c r="T35" i="4"/>
  <c r="M35" i="4"/>
  <c r="AC34" i="4"/>
  <c r="T34" i="4"/>
  <c r="AD34" i="4" s="1"/>
  <c r="M34" i="4"/>
  <c r="AC33" i="4"/>
  <c r="T33" i="4"/>
  <c r="AD33" i="4" s="1"/>
  <c r="M33" i="4"/>
  <c r="AC32" i="4"/>
  <c r="T32" i="4"/>
  <c r="AD32" i="4" s="1"/>
  <c r="M32" i="4"/>
  <c r="AC31" i="4"/>
  <c r="T31" i="4"/>
  <c r="AD31" i="4" s="1"/>
  <c r="M31" i="4"/>
  <c r="AC30" i="4"/>
  <c r="T30" i="4"/>
  <c r="AD30" i="4" s="1"/>
  <c r="M30" i="4"/>
  <c r="AC29" i="4"/>
  <c r="T29" i="4"/>
  <c r="AD29" i="4" s="1"/>
  <c r="M29" i="4"/>
  <c r="AC28" i="4"/>
  <c r="T28" i="4"/>
  <c r="AD28" i="4" s="1"/>
  <c r="M28" i="4"/>
  <c r="AC27" i="4"/>
  <c r="T27" i="4"/>
  <c r="AD27" i="4" s="1"/>
  <c r="M27" i="4"/>
  <c r="AC26" i="4"/>
  <c r="T26" i="4"/>
  <c r="M26" i="4"/>
  <c r="AC25" i="4"/>
  <c r="T25" i="4"/>
  <c r="M25" i="4"/>
  <c r="AC24" i="4"/>
  <c r="T24" i="4"/>
  <c r="AD24" i="4" s="1"/>
  <c r="M24" i="4"/>
  <c r="AC23" i="4"/>
  <c r="T23" i="4"/>
  <c r="M23" i="4"/>
  <c r="AC22" i="4"/>
  <c r="T22" i="4"/>
  <c r="M22" i="4"/>
  <c r="AC21" i="4"/>
  <c r="T21" i="4"/>
  <c r="AD21" i="4" s="1"/>
  <c r="M21" i="4"/>
  <c r="AC20" i="4"/>
  <c r="T20" i="4"/>
  <c r="M20" i="4"/>
  <c r="AC19" i="4"/>
  <c r="T19" i="4"/>
  <c r="M19" i="4"/>
  <c r="AC18" i="4"/>
  <c r="T18" i="4"/>
  <c r="M18" i="4"/>
  <c r="AC17" i="4"/>
  <c r="T17" i="4"/>
  <c r="M17" i="4"/>
  <c r="AC16" i="4"/>
  <c r="T16" i="4"/>
  <c r="AD16" i="4" s="1"/>
  <c r="M16" i="4"/>
  <c r="AC15" i="4"/>
  <c r="T15" i="4"/>
  <c r="AD15" i="4" s="1"/>
  <c r="M15" i="4"/>
  <c r="AC14" i="4"/>
  <c r="T14" i="4"/>
  <c r="AD14" i="4" s="1"/>
  <c r="M14" i="4"/>
  <c r="AC13" i="4"/>
  <c r="T13" i="4"/>
  <c r="M13" i="4"/>
  <c r="AC12" i="4"/>
  <c r="T12" i="4"/>
  <c r="AD12" i="4" s="1"/>
  <c r="M12" i="4"/>
  <c r="AC11" i="4"/>
  <c r="T11" i="4"/>
  <c r="AD11" i="4" s="1"/>
  <c r="M11" i="4"/>
  <c r="AC10" i="4"/>
  <c r="T10" i="4"/>
  <c r="AD10" i="4" s="1"/>
  <c r="M10" i="4"/>
  <c r="AC9" i="4"/>
  <c r="T9" i="4"/>
  <c r="AD9" i="4" s="1"/>
  <c r="M9" i="4"/>
  <c r="AC8" i="4"/>
  <c r="T8" i="4"/>
  <c r="AD8" i="4" s="1"/>
  <c r="M8" i="4"/>
  <c r="AC7" i="4"/>
  <c r="T7" i="4"/>
  <c r="AD7" i="4" s="1"/>
  <c r="M7" i="4"/>
  <c r="AC6" i="4"/>
  <c r="T6" i="4"/>
  <c r="AD6" i="4" s="1"/>
  <c r="M6" i="4"/>
  <c r="K6" i="4"/>
  <c r="J6" i="4"/>
  <c r="AC5" i="4"/>
  <c r="T5" i="4"/>
  <c r="M5" i="4"/>
  <c r="AC4" i="4"/>
  <c r="T4" i="4"/>
  <c r="M4" i="4"/>
  <c r="AC3" i="4"/>
  <c r="T3" i="4"/>
  <c r="M3" i="4"/>
  <c r="K3" i="4"/>
  <c r="J3" i="4"/>
  <c r="AC2" i="4"/>
  <c r="T2" i="4"/>
  <c r="AD2" i="4" s="1"/>
  <c r="M2" i="4"/>
  <c r="AC33" i="3"/>
  <c r="T33" i="3"/>
  <c r="AD33" i="3" s="1"/>
  <c r="M33" i="3"/>
  <c r="K33" i="3"/>
  <c r="J33" i="3"/>
  <c r="AC32" i="3"/>
  <c r="T32" i="3"/>
  <c r="AD32" i="3" s="1"/>
  <c r="M32" i="3"/>
  <c r="K32" i="3"/>
  <c r="J32" i="3"/>
  <c r="AC31" i="3"/>
  <c r="T31" i="3"/>
  <c r="AD31" i="3" s="1"/>
  <c r="M31" i="3"/>
  <c r="K31" i="3"/>
  <c r="J31" i="3"/>
  <c r="AC30" i="3"/>
  <c r="T30" i="3"/>
  <c r="AD30" i="3" s="1"/>
  <c r="M30" i="3"/>
  <c r="K30" i="3"/>
  <c r="J30" i="3"/>
  <c r="AC29" i="3"/>
  <c r="T29" i="3"/>
  <c r="AD29" i="3" s="1"/>
  <c r="M29" i="3"/>
  <c r="K29" i="3"/>
  <c r="J29" i="3"/>
  <c r="AC28" i="3"/>
  <c r="T28" i="3"/>
  <c r="AD28" i="3" s="1"/>
  <c r="M28" i="3"/>
  <c r="K28" i="3"/>
  <c r="J28" i="3"/>
  <c r="AC27" i="3"/>
  <c r="T27" i="3"/>
  <c r="AD27" i="3" s="1"/>
  <c r="M27" i="3"/>
  <c r="K27" i="3"/>
  <c r="J27" i="3"/>
  <c r="AC26" i="3"/>
  <c r="T26" i="3"/>
  <c r="AD26" i="3" s="1"/>
  <c r="M26" i="3"/>
  <c r="K26" i="3"/>
  <c r="J26" i="3"/>
  <c r="AC25" i="3"/>
  <c r="T25" i="3"/>
  <c r="AD25" i="3" s="1"/>
  <c r="M25" i="3"/>
  <c r="K25" i="3"/>
  <c r="J25" i="3"/>
  <c r="AC24" i="3"/>
  <c r="T24" i="3"/>
  <c r="AD24" i="3" s="1"/>
  <c r="M24" i="3"/>
  <c r="K24" i="3"/>
  <c r="J24" i="3"/>
  <c r="AC23" i="3"/>
  <c r="T23" i="3"/>
  <c r="AD23" i="3" s="1"/>
  <c r="M23" i="3"/>
  <c r="K23" i="3"/>
  <c r="J23" i="3"/>
  <c r="AC22" i="3"/>
  <c r="T22" i="3"/>
  <c r="AD22" i="3" s="1"/>
  <c r="M22" i="3"/>
  <c r="K22" i="3"/>
  <c r="J22" i="3"/>
  <c r="AC21" i="3"/>
  <c r="T21" i="3"/>
  <c r="AD21" i="3" s="1"/>
  <c r="M21" i="3"/>
  <c r="K21" i="3"/>
  <c r="J21" i="3"/>
  <c r="AC20" i="3"/>
  <c r="T20" i="3"/>
  <c r="AD20" i="3" s="1"/>
  <c r="M20" i="3"/>
  <c r="K20" i="3"/>
  <c r="J20" i="3"/>
  <c r="AC19" i="3"/>
  <c r="T19" i="3"/>
  <c r="AD19" i="3" s="1"/>
  <c r="M19" i="3"/>
  <c r="K19" i="3"/>
  <c r="J19" i="3"/>
  <c r="AD18" i="3"/>
  <c r="AC18" i="3"/>
  <c r="T18" i="3"/>
  <c r="M18" i="3"/>
  <c r="K18" i="3"/>
  <c r="J18" i="3"/>
  <c r="AC17" i="3"/>
  <c r="T17" i="3"/>
  <c r="AD17" i="3" s="1"/>
  <c r="M17" i="3"/>
  <c r="K17" i="3"/>
  <c r="J17" i="3"/>
  <c r="AC16" i="3"/>
  <c r="T16" i="3"/>
  <c r="AD16" i="3" s="1"/>
  <c r="M16" i="3"/>
  <c r="K16" i="3"/>
  <c r="J16" i="3"/>
  <c r="AC15" i="3"/>
  <c r="T15" i="3"/>
  <c r="AD15" i="3" s="1"/>
  <c r="M15" i="3"/>
  <c r="K15" i="3"/>
  <c r="J15" i="3"/>
  <c r="AC14" i="3"/>
  <c r="T14" i="3"/>
  <c r="AD14" i="3" s="1"/>
  <c r="M14" i="3"/>
  <c r="K14" i="3"/>
  <c r="J14" i="3"/>
  <c r="AC13" i="3"/>
  <c r="T13" i="3"/>
  <c r="AD13" i="3" s="1"/>
  <c r="M13" i="3"/>
  <c r="K13" i="3"/>
  <c r="J13" i="3"/>
  <c r="AC12" i="3"/>
  <c r="T12" i="3"/>
  <c r="AD12" i="3" s="1"/>
  <c r="M12" i="3"/>
  <c r="K12" i="3"/>
  <c r="J12" i="3"/>
  <c r="AC11" i="3"/>
  <c r="T11" i="3"/>
  <c r="AD11" i="3" s="1"/>
  <c r="M11" i="3"/>
  <c r="K11" i="3"/>
  <c r="J11" i="3"/>
  <c r="AC10" i="3"/>
  <c r="T10" i="3"/>
  <c r="AD10" i="3" s="1"/>
  <c r="K10" i="3"/>
  <c r="J10" i="3"/>
  <c r="AC9" i="3"/>
  <c r="T9" i="3"/>
  <c r="AD9" i="3" s="1"/>
  <c r="M9" i="3"/>
  <c r="K9" i="3"/>
  <c r="J9" i="3"/>
  <c r="AC8" i="3"/>
  <c r="T8" i="3"/>
  <c r="AD8" i="3" s="1"/>
  <c r="M8" i="3"/>
  <c r="AC7" i="3"/>
  <c r="T7" i="3"/>
  <c r="AD7" i="3" s="1"/>
  <c r="M7" i="3"/>
  <c r="AC6" i="3"/>
  <c r="T6" i="3"/>
  <c r="AD6" i="3" s="1"/>
  <c r="M6" i="3"/>
  <c r="K6" i="3"/>
  <c r="J6" i="3"/>
  <c r="AC5" i="3"/>
  <c r="T5" i="3"/>
  <c r="AD5" i="3" s="1"/>
  <c r="M5" i="3"/>
  <c r="K5" i="3"/>
  <c r="J5" i="3"/>
  <c r="AC4" i="3"/>
  <c r="T4" i="3"/>
  <c r="AD4" i="3" s="1"/>
  <c r="M4" i="3"/>
  <c r="K4" i="3"/>
  <c r="J4" i="3"/>
  <c r="AC3" i="3"/>
  <c r="T3" i="3"/>
  <c r="AD3" i="3" s="1"/>
  <c r="K3" i="3"/>
  <c r="J3" i="3"/>
  <c r="AC2" i="3"/>
  <c r="T2" i="3"/>
  <c r="AD2" i="3" s="1"/>
  <c r="M2" i="3"/>
  <c r="K2" i="3"/>
  <c r="J2" i="3"/>
  <c r="Z2" i="2"/>
  <c r="Q2" i="2"/>
  <c r="AA2" i="2" s="1"/>
  <c r="AD27" i="1"/>
  <c r="AC27" i="1"/>
  <c r="T27" i="1"/>
  <c r="M27" i="1"/>
  <c r="AC26" i="1"/>
  <c r="T26" i="1"/>
  <c r="AD26" i="1" s="1"/>
  <c r="M26" i="1"/>
  <c r="AC25" i="1"/>
  <c r="T25" i="1"/>
  <c r="AD25" i="1" s="1"/>
  <c r="M25" i="1"/>
  <c r="AC24" i="1"/>
  <c r="T24" i="1"/>
  <c r="AD24" i="1" s="1"/>
  <c r="M24" i="1"/>
  <c r="AC23" i="1"/>
  <c r="T23" i="1"/>
  <c r="AD23" i="1" s="1"/>
  <c r="M23" i="1"/>
  <c r="AC22" i="1"/>
  <c r="T22" i="1"/>
  <c r="AD22" i="1" s="1"/>
  <c r="M22" i="1"/>
  <c r="AC21" i="1"/>
  <c r="T21" i="1"/>
  <c r="AD21" i="1" s="1"/>
  <c r="M21" i="1"/>
  <c r="AC20" i="1"/>
  <c r="T20" i="1"/>
  <c r="AD20" i="1" s="1"/>
  <c r="M20" i="1"/>
  <c r="AC19" i="1"/>
  <c r="T19" i="1"/>
  <c r="AD19" i="1" s="1"/>
  <c r="M19" i="1"/>
  <c r="AC18" i="1"/>
  <c r="T18" i="1"/>
  <c r="AD18" i="1" s="1"/>
  <c r="AC17" i="1"/>
  <c r="T17" i="1"/>
  <c r="AD17" i="1" s="1"/>
  <c r="M17" i="1"/>
  <c r="AC16" i="1"/>
  <c r="T16" i="1"/>
  <c r="AD16" i="1" s="1"/>
  <c r="M16" i="1"/>
  <c r="AC15" i="1"/>
  <c r="T15" i="1"/>
  <c r="AD15" i="1" s="1"/>
  <c r="M15" i="1"/>
  <c r="AC14" i="1"/>
  <c r="AD14" i="1" s="1"/>
  <c r="AC13" i="1"/>
  <c r="AD13" i="1" s="1"/>
  <c r="AC12" i="1"/>
  <c r="T12" i="1"/>
  <c r="AD12" i="1" s="1"/>
  <c r="M12" i="1"/>
  <c r="AC11" i="1"/>
  <c r="T11" i="1"/>
  <c r="AD11" i="1" s="1"/>
  <c r="M11" i="1"/>
  <c r="AC10" i="1"/>
  <c r="T10" i="1"/>
  <c r="AD10" i="1" s="1"/>
  <c r="M10" i="1"/>
  <c r="AC9" i="1"/>
  <c r="T9" i="1"/>
  <c r="AD9" i="1" s="1"/>
  <c r="M9" i="1"/>
  <c r="T8" i="1"/>
  <c r="AD8" i="1" s="1"/>
  <c r="M8" i="1"/>
  <c r="AC7" i="1"/>
  <c r="T7" i="1"/>
  <c r="AD7" i="1" s="1"/>
  <c r="M7" i="1"/>
  <c r="AC6" i="1"/>
  <c r="T6" i="1"/>
  <c r="AD6" i="1" s="1"/>
  <c r="M6" i="1"/>
  <c r="AC5" i="1"/>
  <c r="T5" i="1"/>
  <c r="AD5" i="1" s="1"/>
  <c r="M5" i="1"/>
  <c r="AC4" i="1"/>
  <c r="T4" i="1"/>
  <c r="AD4" i="1" s="1"/>
  <c r="M4" i="1"/>
  <c r="AC3" i="1"/>
  <c r="T3" i="1"/>
  <c r="AD3" i="1" s="1"/>
  <c r="M3" i="1"/>
  <c r="T2" i="1"/>
  <c r="AD2" i="1" s="1"/>
  <c r="M2" i="1"/>
  <c r="AD13" i="4" l="1"/>
  <c r="AD25" i="4"/>
  <c r="AD87" i="4"/>
  <c r="AD125" i="4"/>
  <c r="AD131" i="4"/>
  <c r="AD159" i="4"/>
  <c r="AD82" i="4"/>
  <c r="AD181" i="4"/>
  <c r="AD4" i="4"/>
  <c r="AD18" i="4"/>
  <c r="AD60" i="4"/>
  <c r="AD102" i="4"/>
  <c r="AD145" i="4"/>
  <c r="AD152" i="4"/>
  <c r="AD191" i="4"/>
  <c r="AD206" i="4"/>
  <c r="AD44" i="4"/>
  <c r="AD76" i="4"/>
  <c r="AD176" i="4"/>
  <c r="AD213" i="4"/>
  <c r="AD49" i="4"/>
  <c r="AD166" i="4"/>
  <c r="AD126" i="4"/>
  <c r="AD219" i="4"/>
  <c r="AD226" i="4"/>
  <c r="AD161" i="4"/>
  <c r="AD186" i="4"/>
  <c r="AD203" i="4"/>
  <c r="AD39" i="4"/>
  <c r="AD68" i="4"/>
  <c r="AD171" i="4"/>
  <c r="AD220" i="4"/>
  <c r="AD227" i="4"/>
  <c r="AD22" i="4"/>
  <c r="AD71" i="4"/>
  <c r="AD135" i="4"/>
  <c r="AD156" i="4"/>
  <c r="AD162" i="4"/>
  <c r="AD23" i="4"/>
  <c r="AD53" i="4"/>
  <c r="AD72" i="4"/>
  <c r="AD105" i="4"/>
  <c r="AD129" i="4"/>
  <c r="AD157" i="4"/>
  <c r="AD163" i="4"/>
  <c r="AD61" i="4"/>
  <c r="AD3" i="4"/>
  <c r="AD17" i="4"/>
  <c r="AD59" i="4"/>
  <c r="AD101" i="4"/>
  <c r="AD113" i="4"/>
  <c r="AD119" i="4"/>
  <c r="AD144" i="4"/>
  <c r="AD151" i="4"/>
  <c r="AD189" i="4"/>
  <c r="AD209" i="4"/>
  <c r="AD216" i="4"/>
  <c r="AD80" i="4"/>
  <c r="AD179" i="4"/>
  <c r="AD26" i="4"/>
  <c r="AD88" i="4"/>
  <c r="AD114" i="4"/>
  <c r="AD120" i="4"/>
  <c r="AD132" i="4"/>
  <c r="AD210" i="4"/>
  <c r="AD5" i="4"/>
  <c r="AD19" i="4"/>
  <c r="AD55" i="4"/>
  <c r="AD65" i="4"/>
  <c r="AD146" i="4"/>
  <c r="AD153" i="4"/>
  <c r="AD63" i="4"/>
  <c r="AD20" i="4"/>
  <c r="AD66" i="4"/>
  <c r="AD154" i="4"/>
  <c r="AD202" i="4"/>
  <c r="AD35" i="4"/>
  <c r="AD97" i="4"/>
  <c r="AD109" i="4"/>
  <c r="AD134" i="4"/>
  <c r="AD140" i="4"/>
  <c r="AD185" i="4"/>
  <c r="AD192" i="4"/>
  <c r="AD45" i="4"/>
  <c r="AD77" i="4"/>
  <c r="AD177" i="4"/>
  <c r="AD5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tc={34875cc5-6278-4567-8f47-7b2cb31ac906}</author>
  </authors>
  <commentList>
    <comment ref="E49" authorId="0" shapeId="0" xr:uid="{34875CC5-6278-4567-8F47-7B2CB31AC906}">
      <text>
        <t>[Threaded comment]
Your version of Excel allows you to read this threaded comment; however, any edits to it will get removed if the file is opened in a newer version of Excel. Learn more: https://go.microsoft.com/fwlink/?linkid=870924
Comment:
    Ogden</t>
      </text>
    </comment>
  </commentList>
</comments>
</file>

<file path=xl/sharedStrings.xml><?xml version="1.0" encoding="utf-8"?>
<sst xmlns="http://schemas.openxmlformats.org/spreadsheetml/2006/main" count="15182" uniqueCount="1564">
  <si>
    <t>FC STATE CODE</t>
  </si>
  <si>
    <t>First Credential Route</t>
  </si>
  <si>
    <t xml:space="preserve"> Career Cluster</t>
  </si>
  <si>
    <t>FIRST CREDENTIAL NAME</t>
  </si>
  <si>
    <t>Utah CIP Code</t>
  </si>
  <si>
    <t>Major SOC code</t>
  </si>
  <si>
    <t xml:space="preserve">Annual Openings in Utah
 2 YEAR - WILL HIDE </t>
  </si>
  <si>
    <r>
      <rPr>
        <b/>
        <sz val="9"/>
        <color theme="1"/>
        <rFont val="Lato"/>
      </rPr>
      <t xml:space="preserve">Issuer / Industry Recognized: </t>
    </r>
    <r>
      <rPr>
        <sz val="9"/>
        <color theme="1"/>
        <rFont val="Lato"/>
      </rPr>
      <t>Indicator that credential is: 
Aligned to Rigorous Standards, Employer Validated</t>
    </r>
  </si>
  <si>
    <t xml:space="preserve">Economic Threshold Review: Transferability </t>
  </si>
  <si>
    <r>
      <rPr>
        <b/>
        <sz val="9"/>
        <color theme="1"/>
        <rFont val="Lato"/>
      </rPr>
      <t xml:space="preserve">Assumed Occupation Alignment:
</t>
    </r>
    <r>
      <rPr>
        <sz val="9"/>
        <color theme="1"/>
        <rFont val="Lato"/>
      </rPr>
      <t xml:space="preserve"> Indicator that credential is: Transferability and Stackability</t>
    </r>
  </si>
  <si>
    <t>Utah Prioritized Industry</t>
  </si>
  <si>
    <r>
      <rPr>
        <b/>
        <sz val="10"/>
        <color theme="1"/>
        <rFont val="Lato"/>
      </rPr>
      <t xml:space="preserve">Occupational Entry Level Wage
</t>
    </r>
    <r>
      <rPr>
        <sz val="9"/>
        <color theme="1"/>
        <rFont val="Lato"/>
      </rPr>
      <t>Indicator that credential is: 
Livable Wage Trajectory</t>
    </r>
  </si>
  <si>
    <r>
      <rPr>
        <b/>
        <sz val="10"/>
        <color theme="1"/>
        <rFont val="Lato"/>
      </rPr>
      <t xml:space="preserve">Occupational Mean Wage
</t>
    </r>
    <r>
      <rPr>
        <sz val="9"/>
        <color theme="1"/>
        <rFont val="Lato"/>
      </rPr>
      <t>Indicator that credential is: Livable Wage Trajectory</t>
    </r>
  </si>
  <si>
    <t>Sample Stackability and Related Postsecondary Programs</t>
  </si>
  <si>
    <r>
      <rPr>
        <b/>
        <sz val="9"/>
        <color theme="1"/>
        <rFont val="Lato"/>
      </rPr>
      <t xml:space="preserve">Occupational Entry Level Wage
</t>
    </r>
    <r>
      <rPr>
        <sz val="9"/>
        <color theme="1"/>
        <rFont val="Lato"/>
      </rPr>
      <t>Indicator that credential is: 
Livable Wage Trajectory</t>
    </r>
  </si>
  <si>
    <t xml:space="preserve">Enrollment </t>
  </si>
  <si>
    <r>
      <rPr>
        <b/>
        <sz val="9"/>
        <color theme="1"/>
        <rFont val="Lato"/>
      </rPr>
      <t xml:space="preserve">Employer &amp; Industry Validation Documentation
</t>
    </r>
    <r>
      <rPr>
        <sz val="9"/>
        <color theme="1"/>
        <rFont val="Lato"/>
      </rPr>
      <t>Indicator that credential is: 
Employer Validated</t>
    </r>
  </si>
  <si>
    <t xml:space="preserve">Learner Readiness Review: Availability and Accessibility to High School Students </t>
  </si>
  <si>
    <t>LEARNER READINESS TOTAL
Rubric Total Possible is 9</t>
  </si>
  <si>
    <t>TOTAL RUBRIC SCORE
total possible is 22</t>
  </si>
  <si>
    <t>First Credential Tier</t>
  </si>
  <si>
    <t>Rationale or Notes, If Applicable</t>
  </si>
  <si>
    <r>
      <rPr>
        <b/>
        <sz val="10"/>
        <color theme="1"/>
        <rFont val="Arial"/>
        <family val="2"/>
      </rPr>
      <t xml:space="preserve">Economic Threshold Review: Livable Wage Trajectory
</t>
    </r>
    <r>
      <rPr>
        <sz val="9"/>
        <color theme="1"/>
        <rFont val="Lato"/>
      </rPr>
      <t>Lightcast Data Source</t>
    </r>
  </si>
  <si>
    <r>
      <rPr>
        <b/>
        <sz val="10"/>
        <color theme="1"/>
        <rFont val="Lato"/>
      </rPr>
      <t xml:space="preserve">Economic Threshold: Demand Aligned
</t>
    </r>
    <r>
      <rPr>
        <sz val="9"/>
        <color theme="1"/>
        <rFont val="Lato"/>
      </rPr>
      <t>Lightcast Data Source</t>
    </r>
  </si>
  <si>
    <r>
      <rPr>
        <b/>
        <sz val="10"/>
        <color theme="1"/>
        <rFont val="Lato"/>
      </rPr>
      <t xml:space="preserve">Economic Threshold: Employer Validated
</t>
    </r>
    <r>
      <rPr>
        <sz val="9"/>
        <color theme="1"/>
        <rFont val="Lato"/>
      </rPr>
      <t>Shared Data provided from USHE, USBE</t>
    </r>
    <r>
      <rPr>
        <b/>
        <sz val="10"/>
        <color theme="1"/>
        <rFont val="Lato"/>
      </rPr>
      <t xml:space="preserve">
</t>
    </r>
  </si>
  <si>
    <r>
      <rPr>
        <b/>
        <sz val="10"/>
        <color theme="1"/>
        <rFont val="Lato"/>
      </rPr>
      <t xml:space="preserve">ECONOMIC RUBRIC TOTAL SCORE:
</t>
    </r>
    <r>
      <rPr>
        <sz val="9"/>
        <color theme="1"/>
        <rFont val="Lato"/>
      </rPr>
      <t>total possible score of 13</t>
    </r>
    <r>
      <rPr>
        <b/>
        <sz val="10"/>
        <color theme="1"/>
        <rFont val="Lato"/>
      </rPr>
      <t xml:space="preserve">
</t>
    </r>
  </si>
  <si>
    <r>
      <rPr>
        <b/>
        <sz val="9"/>
        <color theme="1"/>
        <rFont val="Lato"/>
      </rPr>
      <t xml:space="preserve">Time to Completion
</t>
    </r>
    <r>
      <rPr>
        <sz val="9"/>
        <color theme="1"/>
        <rFont val="Lato"/>
      </rPr>
      <t>* note, recommended time for stand alone credential, not including prerequisites</t>
    </r>
  </si>
  <si>
    <r>
      <rPr>
        <b/>
        <sz val="10"/>
        <color theme="1"/>
        <rFont val="Lato"/>
      </rPr>
      <t xml:space="preserve">ECONOMIC RUBRIC TOTAL SCORE:
</t>
    </r>
    <r>
      <rPr>
        <sz val="9"/>
        <color theme="1"/>
        <rFont val="Lato"/>
      </rPr>
      <t>total possible score of 13</t>
    </r>
    <r>
      <rPr>
        <b/>
        <sz val="10"/>
        <color theme="1"/>
        <rFont val="Lato"/>
      </rPr>
      <t xml:space="preserve">
</t>
    </r>
  </si>
  <si>
    <r>
      <rPr>
        <b/>
        <sz val="9"/>
        <color theme="1"/>
        <rFont val="Lato"/>
      </rPr>
      <t xml:space="preserve">Time to Completion
</t>
    </r>
    <r>
      <rPr>
        <sz val="9"/>
        <color theme="1"/>
        <rFont val="Lato"/>
      </rPr>
      <t>* note, recommended time for stand alone credential, not including prerequisites</t>
    </r>
  </si>
  <si>
    <r>
      <rPr>
        <b/>
        <sz val="10"/>
        <color theme="1"/>
        <rFont val="Lato"/>
      </rPr>
      <t xml:space="preserve">High School Eligible
</t>
    </r>
    <r>
      <rPr>
        <sz val="8"/>
        <color theme="1"/>
        <rFont val="Lato"/>
      </rPr>
      <t>Is a high school diploma required? Are there prerequisite knowledge, credentials or age limitations to earning the credential</t>
    </r>
  </si>
  <si>
    <r>
      <rPr>
        <b/>
        <sz val="10"/>
        <color theme="1"/>
        <rFont val="Arial"/>
        <family val="2"/>
      </rPr>
      <t xml:space="preserve">Learner Readiness Review: Stackability
</t>
    </r>
    <r>
      <rPr>
        <sz val="8"/>
        <color theme="1"/>
        <rFont val="Arial"/>
        <family val="2"/>
      </rPr>
      <t>Score of 3 -&gt; multiple stack options from 2 to 4 year
Score of 1 - no path or needs multiple other certifications to achieve 2 year credential</t>
    </r>
  </si>
  <si>
    <t>FCCE01</t>
  </si>
  <si>
    <r>
      <rPr>
        <b/>
        <sz val="10"/>
        <color theme="1"/>
        <rFont val="Lato"/>
      </rPr>
      <t xml:space="preserve">Learner Readiness Review: Time to Completion
</t>
    </r>
    <r>
      <rPr>
        <sz val="8"/>
        <color theme="1"/>
        <rFont val="Lato"/>
      </rPr>
      <t xml:space="preserve">Score of 3 = 120-450 hours for 300 high school with 150 post high school
Score of 2: more than 150 post high school hours or fewer than 120
Score or 1: less than 120 or longer than 750 </t>
    </r>
  </si>
  <si>
    <t>FCYA01</t>
  </si>
  <si>
    <r>
      <rPr>
        <b/>
        <sz val="10"/>
        <color theme="1"/>
        <rFont val="Lato"/>
      </rPr>
      <t xml:space="preserve">Eligible Education Institution or alternate limitation
</t>
    </r>
    <r>
      <rPr>
        <sz val="10"/>
        <color theme="1"/>
        <rFont val="Lato"/>
      </rPr>
      <t xml:space="preserve"> </t>
    </r>
    <r>
      <rPr>
        <sz val="7"/>
        <color theme="1"/>
        <rFont val="Lato"/>
      </rPr>
      <t>(Should a credential not have a connection to an eligible USHE or USBE institution, it is not considered a First Credential)</t>
    </r>
  </si>
  <si>
    <r>
      <rPr>
        <b/>
        <sz val="10"/>
        <color theme="1"/>
        <rFont val="Lato"/>
      </rPr>
      <t xml:space="preserve">LEARNER READINESS TOTAL
</t>
    </r>
    <r>
      <rPr>
        <sz val="9"/>
        <color theme="1"/>
        <rFont val="Lato"/>
      </rPr>
      <t>Rubric Total Possible is 9</t>
    </r>
  </si>
  <si>
    <r>
      <rPr>
        <b/>
        <sz val="10"/>
        <color theme="1"/>
        <rFont val="Lato"/>
      </rPr>
      <t xml:space="preserve">TOTAL RUBRIC SCORE
</t>
    </r>
    <r>
      <rPr>
        <sz val="9"/>
        <color theme="1"/>
        <rFont val="Lato"/>
      </rPr>
      <t>total possible is 22</t>
    </r>
  </si>
  <si>
    <t>FCIR01</t>
  </si>
  <si>
    <t>FCCTE01</t>
  </si>
  <si>
    <t>Concurrent Enrollment</t>
  </si>
  <si>
    <t>Apprenticeship</t>
  </si>
  <si>
    <t xml:space="preserve">Industry Recognized </t>
  </si>
  <si>
    <t>CTE</t>
  </si>
  <si>
    <t>General Education</t>
  </si>
  <si>
    <t>Concurrent Enrollment Higher Education Bundle</t>
  </si>
  <si>
    <t>Advanced Manufacturing &amp; Engineering</t>
  </si>
  <si>
    <t xml:space="preserve">Automation: TRAC Apprenticeship with Stadler Rail </t>
  </si>
  <si>
    <t>Utah System of Higher Education (USHE)</t>
  </si>
  <si>
    <t>Salt Lake School District (Salt Lake City), Snow, Salt Lake Community College</t>
  </si>
  <si>
    <t>Acceptability of Electronic Assemblies (IPC-A-610)</t>
  </si>
  <si>
    <t>Industrial Engineering Technician</t>
  </si>
  <si>
    <t>Engineering CTE Completer</t>
  </si>
  <si>
    <t>Global Electronics Association (formerly IPC)</t>
  </si>
  <si>
    <t>Utah Career and Technical Education</t>
  </si>
  <si>
    <t xml:space="preserve">Machine Operator, Production Technician, </t>
  </si>
  <si>
    <t>Higher Education Readiness: Quantitative Literacy and Written Communications with Advanced Coursework</t>
  </si>
  <si>
    <t>17-3026</t>
  </si>
  <si>
    <t>Electrical and Electronic Engineering Technologists and Technicians</t>
  </si>
  <si>
    <t>Manufacturing, Logistics,  Agriculture, Technology, Energy, Defense, Business and Entrepreneurship</t>
  </si>
  <si>
    <t>17-3023</t>
  </si>
  <si>
    <t>Manufacturing, Transportation, Energy, Utilities, Technology, Construction</t>
  </si>
  <si>
    <t>51-4081 
Multiple Machine Tool Setters, Operators, and Tenders, Metal and Plastics</t>
  </si>
  <si>
    <t>Manufacturing, Engineering, Construction, Aerospace, Energy, Technology, Transportation</t>
  </si>
  <si>
    <t>0</t>
  </si>
  <si>
    <t>Advanced Functional Fabrics of America</t>
  </si>
  <si>
    <t>N/a</t>
  </si>
  <si>
    <t>Liberal Arts Bachelor's Pathway</t>
  </si>
  <si>
    <t>very strong, wide adoption across the industry</t>
  </si>
  <si>
    <t>Pre-Engineering AS→Mechanical Engineering BS,Civil Engineering BS,Electrical Engineering BS</t>
  </si>
  <si>
    <t>Electronics Engineering Technology AAS→Electronics Engineering Technology BS</t>
  </si>
  <si>
    <t>enrolled and complete in high school</t>
  </si>
  <si>
    <t>high school enrollment eligible</t>
  </si>
  <si>
    <t>Designed for high school student</t>
  </si>
  <si>
    <t>Automation and Electrical Technology AAS→Manufacturing Systems Engineering Technology BS</t>
  </si>
  <si>
    <t>Youth Apprenticeship, designed for high school student</t>
  </si>
  <si>
    <t>eligible academic institution</t>
  </si>
  <si>
    <t>USHE four year transfer</t>
  </si>
  <si>
    <t>Completed in High School</t>
  </si>
  <si>
    <t>enroll and complete in high school</t>
  </si>
  <si>
    <t>Tier 1</t>
  </si>
  <si>
    <t>3</t>
  </si>
  <si>
    <t>FCIR02</t>
  </si>
  <si>
    <t>FCCTE02</t>
  </si>
  <si>
    <t>FCYA02</t>
  </si>
  <si>
    <t>Autodesk 3DS MAX</t>
  </si>
  <si>
    <t>Autodesk</t>
  </si>
  <si>
    <t>Manufacturing and Production CTE Completer</t>
  </si>
  <si>
    <t xml:space="preserve">CNC Maching: TRAC Apprenticeship with Stadler Rail </t>
  </si>
  <si>
    <t>Graphic Designers</t>
  </si>
  <si>
    <t>Machinists</t>
  </si>
  <si>
    <t>27-1024 
Graphic Designers</t>
  </si>
  <si>
    <t>51-4041</t>
  </si>
  <si>
    <t>Marketing, Media, Manufacturing, Business and Entrepreneurship, Hospitality, Technology</t>
  </si>
  <si>
    <t>Manufacturing, Energy, Utilities, Construction, Technology, Supply Chain</t>
  </si>
  <si>
    <t>Manufacturing Technology AAS→Manufacturing Systems Engineering Technology BS</t>
  </si>
  <si>
    <t>890</t>
  </si>
  <si>
    <t>Moderate</t>
  </si>
  <si>
    <t>Graphic Design AS→Graphic Design BFA</t>
  </si>
  <si>
    <t>Apprenticeship Approval</t>
  </si>
  <si>
    <t>FCCTE03</t>
  </si>
  <si>
    <t>FCIR03</t>
  </si>
  <si>
    <t>Welding and Machining CTE Completer</t>
  </si>
  <si>
    <t>Tool and Die Maker, Welder, Tool Maker</t>
  </si>
  <si>
    <t>51-4111 
Tool and Die Makers</t>
  </si>
  <si>
    <t>Autodesk Certified User</t>
  </si>
  <si>
    <t>AutoCAD</t>
  </si>
  <si>
    <t>Architectural and Civil Drafters</t>
  </si>
  <si>
    <t>Machine Tool Technology AAS→Manufacturing Systems Engineering Technology BS</t>
  </si>
  <si>
    <t>17-3011</t>
  </si>
  <si>
    <t>Construction, Real estate, Architecture, Manufacturing, Hospitality</t>
  </si>
  <si>
    <t>$45.968.00</t>
  </si>
  <si>
    <t>Architectural Design AAS→Architecture BS,Construction Management BS,Interior Architecture and Design BS</t>
  </si>
  <si>
    <t>285</t>
  </si>
  <si>
    <t>FCIR04</t>
  </si>
  <si>
    <t>Autodesk Fusion 360 Certified User</t>
  </si>
  <si>
    <t>FCYA03</t>
  </si>
  <si>
    <t>Mechanical Drafter</t>
  </si>
  <si>
    <t xml:space="preserve">Electrical  Assembly: TRAC Apprenticeship with Stadler Rail </t>
  </si>
  <si>
    <t>Electrical and Electronics Installers and Repairers, Transportation Equipment</t>
  </si>
  <si>
    <t>49-2093</t>
  </si>
  <si>
    <t>Manufacturing, Transportation, Aerospace, Technology, Energy, Supply Chain</t>
  </si>
  <si>
    <t>Welding Technology AAS→Manufacturing Systems Engineering Technology BS</t>
  </si>
  <si>
    <t>AAS Drafting Technology; BS Mechanical Engineering Technology; BS Manufacturing Engineering Technology</t>
  </si>
  <si>
    <t>Diesel Technology AAS</t>
  </si>
  <si>
    <t>FCIR05</t>
  </si>
  <si>
    <t>Autodesk Maya</t>
  </si>
  <si>
    <t>FCCTE04</t>
  </si>
  <si>
    <t>Agriculture</t>
  </si>
  <si>
    <t>Agricultural Production Systems CTE Completer</t>
  </si>
  <si>
    <t>Crop Scout, Pesticide Handler/Applicator, Storage and Hygiene Coordinator</t>
  </si>
  <si>
    <t>strong adoption</t>
  </si>
  <si>
    <t>01.0301</t>
  </si>
  <si>
    <t>FCYA04</t>
  </si>
  <si>
    <t>FCIR06</t>
  </si>
  <si>
    <t>Electronics Assembler</t>
  </si>
  <si>
    <t>C-101 Certified Industry 4.0 Associate - Basic Operations</t>
  </si>
  <si>
    <t>IPC, Salt Lake Community College</t>
  </si>
  <si>
    <t>Smart Automation Certification Alliance (SACA)</t>
  </si>
  <si>
    <t>45-2092 
Farmworkers and Laborers, Crop, Nursery, and Greenhouse</t>
  </si>
  <si>
    <t>Agriculture, Food, Environmental Science, Supply Chain</t>
  </si>
  <si>
    <t>Manufacturing, Technology, Telecommunications, Energy, Aerospace, Healthcare</t>
  </si>
  <si>
    <t>Full year,  competency based apprentice</t>
  </si>
  <si>
    <t>start in high school, complete after graduation</t>
  </si>
  <si>
    <t>high school start eligible</t>
  </si>
  <si>
    <t>FCIR07</t>
  </si>
  <si>
    <t>C-201 Electrical Systems 1</t>
  </si>
  <si>
    <t>459</t>
  </si>
  <si>
    <t>FCIR08</t>
  </si>
  <si>
    <t>C-215 Robotic Operations 1</t>
  </si>
  <si>
    <t>FCIR09</t>
  </si>
  <si>
    <t>C-255 Hydraulic Systems 1</t>
  </si>
  <si>
    <t>FCIR10</t>
  </si>
  <si>
    <t>Certified Electronics Technician (CETa)</t>
  </si>
  <si>
    <t>Electronics Technicians Association International (ETA)</t>
  </si>
  <si>
    <t>FCIR11</t>
  </si>
  <si>
    <t>Certified Production Technician (CPT)</t>
  </si>
  <si>
    <t>Manufacturing Skill Standards Council (MSSC)</t>
  </si>
  <si>
    <t>Industrial Engineering Technologists and Technicians</t>
  </si>
  <si>
    <t>FCYA05</t>
  </si>
  <si>
    <t>Lube Service Technicians</t>
  </si>
  <si>
    <t>Utah Operating Engineers JATC</t>
  </si>
  <si>
    <t>Automotive Service Technician/Mechanic</t>
  </si>
  <si>
    <t>49-3023</t>
  </si>
  <si>
    <t>Transportation, Retail, Construction, Logistics, Supply Chain, Manufacturing, Government</t>
  </si>
  <si>
    <t>Utah FAA, Utah Association of Agricultural Educators,Utah Nursery Landscape Association, State Vet + 191 additional employers</t>
  </si>
  <si>
    <t>Automotive Technology AAS→Automotive Technology BS</t>
  </si>
  <si>
    <t>Multi year apprenticeship</t>
  </si>
  <si>
    <t>Agricultural Science AS→Agribusiness BS,Plant Science BS,Agricultural Education BS</t>
  </si>
  <si>
    <t>potential eligible training provider</t>
  </si>
  <si>
    <t>FCIR12</t>
  </si>
  <si>
    <t>Certified SolidWorks Associate (CSWA)</t>
  </si>
  <si>
    <t>Solidworks</t>
  </si>
  <si>
    <t>FCYA06</t>
  </si>
  <si>
    <t xml:space="preserve">Mechanical Assembly: TRAC Apprenticeship with Stadler Rail </t>
  </si>
  <si>
    <t>Rail Car Repairers</t>
  </si>
  <si>
    <t>49-3043</t>
  </si>
  <si>
    <t>Manufacturing, Transportation, Supply Chain, Technology</t>
  </si>
  <si>
    <t>FCCTE05</t>
  </si>
  <si>
    <t>Agriculture Mechanics Systems CTE Completer</t>
  </si>
  <si>
    <t>Hydraulic Technician, Maintenance Service Technician, Welder</t>
  </si>
  <si>
    <t>01.0201</t>
  </si>
  <si>
    <t>FCIR13</t>
  </si>
  <si>
    <t>FCYA07</t>
  </si>
  <si>
    <t xml:space="preserve">Welding: TRAC Apprenticeship with Stadler Rail </t>
  </si>
  <si>
    <t>Welders, Cutters, Solderers, and Brazers</t>
  </si>
  <si>
    <t>51-4121</t>
  </si>
  <si>
    <t>Construction, Manufacturing, Energy, Facilities</t>
  </si>
  <si>
    <t>49-3041 
Farm Equipment Mechanics and Service Technicians</t>
  </si>
  <si>
    <t>Agriculture, Construction, Transportation, Energy, Mining</t>
  </si>
  <si>
    <t>FCIR14</t>
  </si>
  <si>
    <t>FCYA08</t>
  </si>
  <si>
    <t>Certified Welder</t>
  </si>
  <si>
    <t>American Welding Society (AWS)</t>
  </si>
  <si>
    <t>Youth Apprenticeship CNC Machining</t>
  </si>
  <si>
    <t>Ogden-Weber and Salt Lake Community College, Granit and Weber School Districts</t>
  </si>
  <si>
    <t>51</t>
  </si>
  <si>
    <t>Agricultural Systems Technology AAS→Agricultural Systems Technology BS</t>
  </si>
  <si>
    <t>FCIR15</t>
  </si>
  <si>
    <t>Certiport Autodesk Autocad</t>
  </si>
  <si>
    <t>FCYA09</t>
  </si>
  <si>
    <t>Digital Technology</t>
  </si>
  <si>
    <t>Very strong, wide adoption across the industry</t>
  </si>
  <si>
    <t>Computer Support Specialist</t>
  </si>
  <si>
    <t>Hill AFB Software Group</t>
  </si>
  <si>
    <t>Computer User Support Specialist</t>
  </si>
  <si>
    <t>15-1232</t>
  </si>
  <si>
    <t>Technology, Finance, Healthcare, Retail, Government, Manufacturing, Education, Business and Entrepreneurship</t>
  </si>
  <si>
    <t>FCCTE06</t>
  </si>
  <si>
    <t>Animal and Veterinary Science CTE Completer</t>
  </si>
  <si>
    <t>Veterinary Technologists and Technicians</t>
  </si>
  <si>
    <t>Information Systems AS→Information Systems BS,Information Technology BS</t>
  </si>
  <si>
    <t>experience likely required</t>
  </si>
  <si>
    <t>.01.8301</t>
  </si>
  <si>
    <t>FCIR16</t>
  </si>
  <si>
    <t>Certiport Autodesk Revit</t>
  </si>
  <si>
    <t>FCYA10</t>
  </si>
  <si>
    <t>Data Analyst</t>
  </si>
  <si>
    <t>New Apprenticeship, OPENCLASSROOMS, Procareer Academy, Utah Valley University, Vijay Computer Academy.</t>
  </si>
  <si>
    <t>29-2056</t>
  </si>
  <si>
    <t>Computer Systems Analyst</t>
  </si>
  <si>
    <t>Veterinary Services, Agriculture, Biotechnology, Research, Healthcare, Agriculture</t>
  </si>
  <si>
    <t>15-1211</t>
  </si>
  <si>
    <t>Technology, Finance, Healthcare, Manufacturing, Government, Media, Hospitality, Education, Business and Entrepreneurship</t>
  </si>
  <si>
    <t>FCIR17</t>
  </si>
  <si>
    <t>Computer Science AS→Data Science BS,Information Systems BS</t>
  </si>
  <si>
    <t>D1.1 1G SMAW</t>
  </si>
  <si>
    <t>FCYA11</t>
  </si>
  <si>
    <t>Education</t>
  </si>
  <si>
    <t>Early Childhood Educator</t>
  </si>
  <si>
    <t>Weber State Early Childhood Education, A-Z Building Blocks</t>
  </si>
  <si>
    <t>Preschool Teachers, Except Special Education</t>
  </si>
  <si>
    <t>25-2011</t>
  </si>
  <si>
    <t>Education, nonprofit, human services, government</t>
  </si>
  <si>
    <t>FCIR18</t>
  </si>
  <si>
    <t>D1.1 1G-4G GTAW</t>
  </si>
  <si>
    <t>Veterinary Technology AAS→Animal,Dairy and Veterinary Sciences BS</t>
  </si>
  <si>
    <t>FCIR19</t>
  </si>
  <si>
    <t>FCCTE07</t>
  </si>
  <si>
    <t>D1.1 2G GMAW-P</t>
  </si>
  <si>
    <t>Arts, Entertainment and Design</t>
  </si>
  <si>
    <t>Fashion Apparel and Textiles CTE Completer</t>
  </si>
  <si>
    <t>Merchandise Displayers and Window Trimmers</t>
  </si>
  <si>
    <t>27-1026</t>
  </si>
  <si>
    <t>Retail, Marketing, Ecommerce, Manufacturing, Business and Entrepreneurship</t>
  </si>
  <si>
    <t>Start in high school, complete after graduation</t>
  </si>
  <si>
    <t>Early Childhood Education AS→Early Childhood Education BS</t>
  </si>
  <si>
    <t>FCIR20</t>
  </si>
  <si>
    <t xml:space="preserve">high school start eligible, CTE options </t>
  </si>
  <si>
    <t>D1.1 3G FCAW-G</t>
  </si>
  <si>
    <t>Adobe, Avalanche Studios, Maxon, KSL Studios, Thanksgiving Point, B &amp; H Photo, EPIC games, Unreal Engine, Alpha Graphics, LDS Printing, Trove Brands, Podium, Surface Pics</t>
  </si>
  <si>
    <t>FCYA12</t>
  </si>
  <si>
    <t>multiple pathways to postsecondary</t>
  </si>
  <si>
    <t>Education: TRAC Apprenticeship</t>
  </si>
  <si>
    <t>Salt Lake Community College</t>
  </si>
  <si>
    <t>Teacher</t>
  </si>
  <si>
    <t>25-2021</t>
  </si>
  <si>
    <t>FCIR21</t>
  </si>
  <si>
    <t>581</t>
  </si>
  <si>
    <t>D1.1 3G GMAW-S</t>
  </si>
  <si>
    <t>Elementary Education AS→Elementary Education BS,Special Education BS</t>
  </si>
  <si>
    <t>FCYA13</t>
  </si>
  <si>
    <t>FCCTE08</t>
  </si>
  <si>
    <t>U-RAPT Pre-Apprenticeship (K-12 Teacher)</t>
  </si>
  <si>
    <t>Utah State Board of Education K-12 Teacher Program</t>
  </si>
  <si>
    <t>Graphic Design and Communication CTE Completer</t>
  </si>
  <si>
    <t>Camera operator, commercial photographer, graphic designer</t>
  </si>
  <si>
    <t>FCIR22</t>
  </si>
  <si>
    <t>D1.1 3G SMAW</t>
  </si>
  <si>
    <t>FCYA14</t>
  </si>
  <si>
    <t>Operating Engineer/Heavy Equipment Operator</t>
  </si>
  <si>
    <t>Associated General Contractors, Utah State University Eastern-Price</t>
  </si>
  <si>
    <t>Operating Engineers and Other construction Equipment Operators</t>
  </si>
  <si>
    <t>47-2073</t>
  </si>
  <si>
    <t>Construction, Manufacturing, Agriculture, Energy, Transportation, Government/Public Works</t>
  </si>
  <si>
    <t>FCIR23</t>
  </si>
  <si>
    <t>D1.1 4G FCAW-G</t>
  </si>
  <si>
    <t>FCIR24</t>
  </si>
  <si>
    <t>D1.1 4G SMAW</t>
  </si>
  <si>
    <t>FCCTE09</t>
  </si>
  <si>
    <t>Business Management and Entrepreneurship</t>
  </si>
  <si>
    <t>Business CTE Completer</t>
  </si>
  <si>
    <t xml:space="preserve">
General and Operations Managers</t>
  </si>
  <si>
    <t>11-1021 
General and Operations Managers</t>
  </si>
  <si>
    <t>Applicable across all sectors</t>
  </si>
  <si>
    <t>Construction Management AAS→Construction Management BS</t>
  </si>
  <si>
    <t>unlikely to enroll in high school</t>
  </si>
  <si>
    <t>Age restrictions and experience likely required, CTE options available</t>
  </si>
  <si>
    <t>FCIR25</t>
  </si>
  <si>
    <t>Tier 2</t>
  </si>
  <si>
    <t>FANUC CERT Robot Operator or Programmer</t>
  </si>
  <si>
    <t>unlikely to enroll in high school, age restrictions, or experience required. encourage other CTE pathways, concurrent enrollment bundle, or entry level Industry Recognized Credentials along the pathway for entry after high school graduation</t>
  </si>
  <si>
    <t>FANUC</t>
  </si>
  <si>
    <t>FCYA15</t>
  </si>
  <si>
    <t>Construction</t>
  </si>
  <si>
    <t>Assembler, Metal Buildings</t>
  </si>
  <si>
    <t>J&amp;M Steel Solutions, Utah Operating Engineers JATC</t>
  </si>
  <si>
    <t>Structural Iron and Steel Worker</t>
  </si>
  <si>
    <t>8,659</t>
  </si>
  <si>
    <t>47-2221</t>
  </si>
  <si>
    <t>FCIR26</t>
  </si>
  <si>
    <t>Lean Six Sigma Yellow Belt</t>
  </si>
  <si>
    <t>6886</t>
  </si>
  <si>
    <t>Quality Control Technician</t>
  </si>
  <si>
    <t>MarketStar, HydroJug, Cotopaxi, Do Terra, Barnes &amp; Noble, Visit Ogden, Visit SLC&lt; Marriott Hotels, Athena, REAL SLC, Utah Bees Basketball, Utah Jazz, Utah Association of Public Accountants, Utah Travel &amp; Tourism Associations</t>
  </si>
  <si>
    <t>low demand and moderate wage, low transferability, comparatively</t>
  </si>
  <si>
    <t>FCYA16</t>
  </si>
  <si>
    <t>Business AS→Business Administration BS,Supply Chain Management BS</t>
  </si>
  <si>
    <t>HVAC</t>
  </si>
  <si>
    <t>Canyons School District, Forced Air Heating &amp; Air Conditioning, Granite School District, L &amp; L Mechanical, Max Comfort Ar Systems Corporation, Rocky Mountain Gas Association, Skylake Heating &amp; Air, Southern Comfort Heating &amp; Air, Triple T INC., Utah Pipe Trades JATC, Utah State University Eastern-Price, Whipple Service Champions</t>
  </si>
  <si>
    <t>Residential/Commercial/Industrial/Specialized HVAC</t>
  </si>
  <si>
    <t>49-9021</t>
  </si>
  <si>
    <t>BS Manufacturing Engineering Technology; BS Operations &amp; Supply Chain Management; BS Industrial Engineering Technology</t>
  </si>
  <si>
    <t>FCCTE10</t>
  </si>
  <si>
    <t>age restrictions likely</t>
  </si>
  <si>
    <t>Architectural and Interior Design CTE Completer</t>
  </si>
  <si>
    <t>FCIR27</t>
  </si>
  <si>
    <t>Civil Drafter</t>
  </si>
  <si>
    <t>17-3011 
Architectural and Civil Drafters</t>
  </si>
  <si>
    <t>Level I or II</t>
  </si>
  <si>
    <t>American Welding Society's (AWS) Schools Excelling through National Skill Standards Excellence (SENSE)</t>
  </si>
  <si>
    <t>moderate across all indicators</t>
  </si>
  <si>
    <t>FCYA17</t>
  </si>
  <si>
    <t>The Karen Mayne Pre-Apprenticeship in Construction Trades</t>
  </si>
  <si>
    <t>Salt Lake County (West Jordan)</t>
  </si>
  <si>
    <t>Construction Trades, General</t>
  </si>
  <si>
    <t>47-2152</t>
  </si>
  <si>
    <t>Skilled Trades in Construction: Plumbing/Pipefitting, HVAC&amp;R, Sheet Metal, Electrical, Iron Working, etc</t>
  </si>
  <si>
    <t>844</t>
  </si>
  <si>
    <t>FCIR28</t>
  </si>
  <si>
    <t>Machining Level 1</t>
  </si>
  <si>
    <t>National Institute for Metalworking Skills (NIMS)</t>
  </si>
  <si>
    <t>Computer Numerically Controlled Tool Operator</t>
  </si>
  <si>
    <t>USBE CTE Advisory Board Notes, 2026</t>
  </si>
  <si>
    <t>51-9161</t>
  </si>
  <si>
    <t>Manufacturing, Construction, Aerospace, Energy, Mining, Transportation</t>
  </si>
  <si>
    <t>Interior Design AAS→Interior Architecture and Design BS</t>
  </si>
  <si>
    <t>699</t>
  </si>
  <si>
    <t>Apprenticeships in Construction: Plumbing/Pipefitting, HVAC&amp;R, Sheet Metal, Electrical, Iron Working, etc</t>
  </si>
  <si>
    <t>Pre-Apprenticeship, start at 18</t>
  </si>
  <si>
    <t>age restrictions</t>
  </si>
  <si>
    <t>FCCTE11</t>
  </si>
  <si>
    <t>Construction and Structural Systems CTE Completer</t>
  </si>
  <si>
    <t>FCYA18</t>
  </si>
  <si>
    <t xml:space="preserve">Electrical and Electronics Engineering Technician, pipefitter (journeyman), plumber (journeyman) </t>
  </si>
  <si>
    <t>46.0000</t>
  </si>
  <si>
    <t xml:space="preserve">47-2111 
Electricians
47-2152 
Plumbers, Pipefitters, and Steamfitters 
</t>
  </si>
  <si>
    <t>Construction, Manufacturing, Technology, Government/Public Works, Energy, Facilities</t>
  </si>
  <si>
    <t>Welder, Combination</t>
  </si>
  <si>
    <t>Intermountain Electronics</t>
  </si>
  <si>
    <t>1668</t>
  </si>
  <si>
    <t>FCYA19</t>
  </si>
  <si>
    <t>Welding</t>
  </si>
  <si>
    <t>Metal Man T's Welding, HHI, Utah State University Eastern-Price, Intermountain Electronics</t>
  </si>
  <si>
    <t>FCIR29</t>
  </si>
  <si>
    <t>FCCTE12</t>
  </si>
  <si>
    <t>Manual Milling and Turning credentials</t>
  </si>
  <si>
    <t>Cybersecurity CTE Completer</t>
  </si>
  <si>
    <t>Machinist</t>
  </si>
  <si>
    <t>Computer technician, Cybersecurity operations, security specialist</t>
  </si>
  <si>
    <t>15-1232 
Computer User Support Specialists
15-1212 
 Information Security Analysts</t>
  </si>
  <si>
    <t>Manufacturing, Energy, Utilities, Aerospace, Logistics, Food, Technology, Supply Chain</t>
  </si>
  <si>
    <t>FCYA20</t>
  </si>
  <si>
    <t>K-12 Teacher</t>
  </si>
  <si>
    <t>FCIR30</t>
  </si>
  <si>
    <t>Mechatronic Systems Certification Program Level 1</t>
  </si>
  <si>
    <t>Siemens</t>
  </si>
  <si>
    <t>4642</t>
  </si>
  <si>
    <t>Cybersecurity Advisory Board: WGU, NextTech Systems, Booz Allen, TestOut, Weber State</t>
  </si>
  <si>
    <t>FCYA21</t>
  </si>
  <si>
    <t>Healthcare and Human Services</t>
  </si>
  <si>
    <t>Dental Assistant</t>
  </si>
  <si>
    <t>Charter Apprenticeships, Association for Utah Community Health, Green River Medical Center</t>
  </si>
  <si>
    <t>Cybersecurity AS→Cybersecurity BS,Information Systems BS</t>
  </si>
  <si>
    <t>31-9091</t>
  </si>
  <si>
    <t>Healthcare, Human Services, Nonprofit, Government</t>
  </si>
  <si>
    <t>Dental Hygiene AS→Dental Hygiene BS</t>
  </si>
  <si>
    <t>FCCTE13</t>
  </si>
  <si>
    <t>FCYA22</t>
  </si>
  <si>
    <t>Information Technology Systems CTE Completer</t>
  </si>
  <si>
    <t>Computer service technician, data center technician, service desk analyst</t>
  </si>
  <si>
    <t>EKG Tech</t>
  </si>
  <si>
    <t>15-1232 
Computer User Support Specialists</t>
  </si>
  <si>
    <t>Charter Apprenticeships</t>
  </si>
  <si>
    <t>Cardiovascular Technologists and Technicians</t>
  </si>
  <si>
    <t>29-2031</t>
  </si>
  <si>
    <t>FCIR31</t>
  </si>
  <si>
    <t>Health Sciences AS→Health Sciences BS</t>
  </si>
  <si>
    <t>Ramsey Controls Technician</t>
  </si>
  <si>
    <t>high school enrollment eligible, CTE programs available</t>
  </si>
  <si>
    <t>Ramsey Corporation</t>
  </si>
  <si>
    <t>moderate</t>
  </si>
  <si>
    <t>FCYA23</t>
  </si>
  <si>
    <t>Licensed Practical Nurse</t>
  </si>
  <si>
    <t>Info Systems Advisory Board: TestOut, Neumont College, VMWare</t>
  </si>
  <si>
    <t>Licensed Practical and Licensed Vocational Nurses</t>
  </si>
  <si>
    <t>29-2061</t>
  </si>
  <si>
    <t>FCIR32</t>
  </si>
  <si>
    <t>Practical Nursing AAS→Nursing BSN</t>
  </si>
  <si>
    <t>Requirements for Soldered Electrical and Electronic Assemblies (J-STD-001)</t>
  </si>
  <si>
    <t>unlikely to enroll in high school or age restrictions may apply, encourage other CTE pathways, concurrent enrollment,  or entry level Industry Recognized Credentials along the pathway for entry after high school graduation</t>
  </si>
  <si>
    <t>FCYA24</t>
  </si>
  <si>
    <t>FCCTE14</t>
  </si>
  <si>
    <t>Hospitality, Events and Tourism</t>
  </si>
  <si>
    <t>Cook</t>
  </si>
  <si>
    <t>El Bambi Café &amp; Truck Stop, Rouxbe Global Food Group INC, Salt Lake Community College</t>
  </si>
  <si>
    <t>Programming and Software Development CTE Completer</t>
  </si>
  <si>
    <t>Cooks, Restaurant</t>
  </si>
  <si>
    <t>Entry Level Programmer</t>
  </si>
  <si>
    <t>35-2014</t>
  </si>
  <si>
    <t>Hospitality, Food Service, Tourism</t>
  </si>
  <si>
    <t>15-1251 
Computer Programmers</t>
  </si>
  <si>
    <t>Technology Finance, Healthcare, Manufacturing, Government, Media, Hospitality, Education, Business and Entrepreneurship</t>
  </si>
  <si>
    <t>FCIR33</t>
  </si>
  <si>
    <t>Revit Certified User</t>
  </si>
  <si>
    <t>350</t>
  </si>
  <si>
    <t>Software Development Advisory Board: NICE inContract, Salt Lake Community College, Disney Streaming, GTI, SAP, Myiad Genetics</t>
  </si>
  <si>
    <t>FCIR34</t>
  </si>
  <si>
    <t>Culinary Arts AAS→Hospitality Management BS</t>
  </si>
  <si>
    <t>Rework, Modification, and Repair of Electronic Assemblies (IPC-7711/7721)</t>
  </si>
  <si>
    <t>Computer Science AS→Computer Science BS,Software Engineering BS</t>
  </si>
  <si>
    <t>low wage trajectory, minimal transferability and stackability</t>
  </si>
  <si>
    <t>FCYA25</t>
  </si>
  <si>
    <t>FCCTE15</t>
  </si>
  <si>
    <t>Farm Worker</t>
  </si>
  <si>
    <t>Faircrest Farms</t>
  </si>
  <si>
    <t>Farmworkers, Farm, Ranch, and Aquacultural Animals</t>
  </si>
  <si>
    <t>45-2093</t>
  </si>
  <si>
    <t xml:space="preserve"> Manufacturing, Energy, Facilities</t>
  </si>
  <si>
    <t>Web Development CTE Completer</t>
  </si>
  <si>
    <t>Web analyst, web technician, graphic designer</t>
  </si>
  <si>
    <t>15-1254 
Web Developers
15-1255 
Web and Digital Interface Designers</t>
  </si>
  <si>
    <t>FCIR35</t>
  </si>
  <si>
    <t>Agriculture Pathways</t>
  </si>
  <si>
    <t>Robot Operator or Programmer</t>
  </si>
  <si>
    <t>Fuji Automatic Numerical Control (FANUC)</t>
  </si>
  <si>
    <t>Tier 3</t>
  </si>
  <si>
    <t>low wage trajectory, low demand comparatively, unclear stackability</t>
  </si>
  <si>
    <t>FCYA26</t>
  </si>
  <si>
    <t>Construction Equipment Operator</t>
  </si>
  <si>
    <t>less than 120</t>
  </si>
  <si>
    <t>1421</t>
  </si>
  <si>
    <t>Web Development Advisory Board: Blue Notes Therapeutics, Neument College, NICE inContract, WGU, SAP, WCF Insurance</t>
  </si>
  <si>
    <t>FCIR36</t>
  </si>
  <si>
    <t>Web Development AS→Web Design and Development BS,Digital Media BS</t>
  </si>
  <si>
    <t>Adobe Graphic Design &amp; Illustration (Illustrator)</t>
  </si>
  <si>
    <t>Adobe</t>
  </si>
  <si>
    <t>FCCTE16</t>
  </si>
  <si>
    <t>K-12 Education  CTE Completer</t>
  </si>
  <si>
    <t>Teacher Assistant / Paraprofessional</t>
  </si>
  <si>
    <t>13.1210</t>
  </si>
  <si>
    <t>25-9045 
Teaching Assistants, Except Postsecondary</t>
  </si>
  <si>
    <t>Education, Human Services, Nonprofit, Healthcare</t>
  </si>
  <si>
    <t>4074</t>
  </si>
  <si>
    <t>FCIR37</t>
  </si>
  <si>
    <t>Adobe Illustrator</t>
  </si>
  <si>
    <t>Utah Tech, Legacy Elementary (direct employer), Emma Eccles Jones College of Education and Human Services, Utah Valley University</t>
  </si>
  <si>
    <t>FCIR38</t>
  </si>
  <si>
    <t>Adobe Print &amp; Digital Media (InDesign)</t>
  </si>
  <si>
    <t>FCCTE17</t>
  </si>
  <si>
    <t>Pre K: Early Childhood Education CTE Completer</t>
  </si>
  <si>
    <t>Teacher Assistant</t>
  </si>
  <si>
    <t>FCIR39</t>
  </si>
  <si>
    <t>Adobe Visual Comm (Photoshop)</t>
  </si>
  <si>
    <t>FCCTE18</t>
  </si>
  <si>
    <t>Energy and Natural Resources</t>
  </si>
  <si>
    <t>Natural Resource Science CTE Completer</t>
  </si>
  <si>
    <t xml:space="preserve">Heavy Equipment Operator, Pesticide Handler/Applicator, </t>
  </si>
  <si>
    <t>43.0203
49.0202
03.0101</t>
  </si>
  <si>
    <t>19-4042 
Environmental Science and Protection Technicians, Including Health</t>
  </si>
  <si>
    <t>Energy, Natural Resources, Agriculture, Environmental Services, Government, Construction</t>
  </si>
  <si>
    <t>FCIR40</t>
  </si>
  <si>
    <t>Unity Certified User</t>
  </si>
  <si>
    <t>Unity Technologies</t>
  </si>
  <si>
    <t>Software Developers</t>
  </si>
  <si>
    <t>15-1252</t>
  </si>
  <si>
    <t>162</t>
  </si>
  <si>
    <t>97.094.40</t>
  </si>
  <si>
    <t>Natural Resources AS→Natural Resources BS,Environmental Science BS</t>
  </si>
  <si>
    <t>FCCTE19</t>
  </si>
  <si>
    <t>Financial Services</t>
  </si>
  <si>
    <t>Finance CTE Completer</t>
  </si>
  <si>
    <t>Credit counselor, tax preparer</t>
  </si>
  <si>
    <t>13-2099 
Financial Specialists, All Other</t>
  </si>
  <si>
    <t xml:space="preserve">Finance, Technology, Government, Business and Entrepreneurship, </t>
  </si>
  <si>
    <t>FCIR41</t>
  </si>
  <si>
    <t>Unity Certified User Artist</t>
  </si>
  <si>
    <t>269</t>
  </si>
  <si>
    <t>Weber State, EY, Moog Medical, Acorn Capital Management</t>
  </si>
  <si>
    <t>Business AS→Accounting BS,Finance BS</t>
  </si>
  <si>
    <t>FCCTE20</t>
  </si>
  <si>
    <t>Family and Human Services CTE Completer</t>
  </si>
  <si>
    <t>Community Health Worker, Job coach, peer support specialist, behavioral technician</t>
  </si>
  <si>
    <t>44.0000</t>
  </si>
  <si>
    <t>21-1094 
Community Health Workers</t>
  </si>
  <si>
    <t>Healthcare, Human Services, Education, Nonprofit, Government</t>
  </si>
  <si>
    <t>147</t>
  </si>
  <si>
    <t>Crossroads Utah AHEC</t>
  </si>
  <si>
    <t>Human Services AAS→Human Development and Family Studies BS,Social Work BSW</t>
  </si>
  <si>
    <t>FCCTE21</t>
  </si>
  <si>
    <t>Health Science CTE Completer</t>
  </si>
  <si>
    <t>Certified Nursing Assistant, Clinical Lab assistant, Emergency Medical Technician</t>
  </si>
  <si>
    <t>51.0000</t>
  </si>
  <si>
    <t>29-2099 
Health Technologists and Technicians, All Other</t>
  </si>
  <si>
    <t>FCIR42</t>
  </si>
  <si>
    <t>Unity VR Developer</t>
  </si>
  <si>
    <t>6119</t>
  </si>
  <si>
    <t>UofU College of Nursing, AHEC, Utah State University, Intermountain Health</t>
  </si>
  <si>
    <t>Health Sciences AS→Health Sciences BS,Nursing BSN</t>
  </si>
  <si>
    <t>FCIR43</t>
  </si>
  <si>
    <t>Visual Design Certified Professional</t>
  </si>
  <si>
    <t>Web and Digital Interface Designers</t>
  </si>
  <si>
    <t>15-1255</t>
  </si>
  <si>
    <t>FCCTE22</t>
  </si>
  <si>
    <t>Hospitality and Tourism CTE Completer</t>
  </si>
  <si>
    <t>corporate planner, hotel management, travel agent</t>
  </si>
  <si>
    <t>13-1121 
Meeting, Convention, and Event Planners
11-9081 
Lodging Managers
39-7018 
our and Travel Guides</t>
  </si>
  <si>
    <t>Hospitality, Retail, Arts &amp; Entertainment, Business &amp; Entrepreneurship</t>
  </si>
  <si>
    <t>Digital Media AS→Digital Media BS,Graphic Design BFA</t>
  </si>
  <si>
    <t>FCIR44</t>
  </si>
  <si>
    <t>Business Office Specialist Word Expert</t>
  </si>
  <si>
    <t>Microsoft</t>
  </si>
  <si>
    <t>Secretary/Administrative Assistant (Except Legal, Medical, and Executive)</t>
  </si>
  <si>
    <t>43-6014</t>
  </si>
  <si>
    <t>Finance, Technology, Government, Business and Entrepreneurship, Nonprofit, Human Services, Marketing and Media</t>
  </si>
  <si>
    <t>1489</t>
  </si>
  <si>
    <t>vested interest from the Privatization Board, Tooele Tech, USU Eastern, Davis Tech, Canyons Tech, Mountainland tech, Ogden-Weber</t>
  </si>
  <si>
    <t>Hospitality Management AS→Hospitality Management BS</t>
  </si>
  <si>
    <t>FCCTE23</t>
  </si>
  <si>
    <t>Marketing</t>
  </si>
  <si>
    <t>Marketing CTE Completer</t>
  </si>
  <si>
    <t>brand manager, ecommerce specialist, social media manager</t>
  </si>
  <si>
    <t>13-1161 
Market Research Analysts and Marketing Specialists</t>
  </si>
  <si>
    <t>5305</t>
  </si>
  <si>
    <t>Business AS→Business Administration BS</t>
  </si>
  <si>
    <t>Marketing AS→Marketing BS,Business Administration BS</t>
  </si>
  <si>
    <t>FCIR45</t>
  </si>
  <si>
    <t>QuickBooks Certified User</t>
  </si>
  <si>
    <t>Intuit</t>
  </si>
  <si>
    <t>FCCTE24</t>
  </si>
  <si>
    <t>Public Service and Safety</t>
  </si>
  <si>
    <t>Protective Services CTE Completer</t>
  </si>
  <si>
    <t>Firefighter, first line supervisor of firefighting and prevention workers</t>
  </si>
  <si>
    <t>33-2011 
Firefighters</t>
  </si>
  <si>
    <t>Public Safety, Government and Public Works, Healthcare</t>
  </si>
  <si>
    <t>FCIR46</t>
  </si>
  <si>
    <t>238</t>
  </si>
  <si>
    <t>Salt Lake City Fire Department, Unified Fire Authority, Utah Fire &amp; Rescue Academy, Utah State Fire Marshall's Office, Utah State Department of Corrections, Utah Department of Public Safety, Utah State Bar - Paralegal Division, International Academies of Emergency Dispatch, Law and Public Safety Education Network</t>
  </si>
  <si>
    <t>FCIR47</t>
  </si>
  <si>
    <t>Fire Science AAS→Emergency Services Administration BS</t>
  </si>
  <si>
    <t>Carpentry Level 1-4</t>
  </si>
  <si>
    <t>National Center for Construction Education and Research (NCCER)</t>
  </si>
  <si>
    <t>Carpenter</t>
  </si>
  <si>
    <t>47-2031</t>
  </si>
  <si>
    <t>FCCTE25</t>
  </si>
  <si>
    <t>Supply Chain and Transportation</t>
  </si>
  <si>
    <t>Automotive CTE Completer</t>
  </si>
  <si>
    <t>automotive service technician, tire technician, quick lube technician</t>
  </si>
  <si>
    <t>49-3023 
Automotive Service Technicians and Mechanics</t>
  </si>
  <si>
    <t>Transportation, Retail, Construction, Logistics, Supply Chain, Manufacturing, Government and Public Works</t>
  </si>
  <si>
    <t>5248</t>
  </si>
  <si>
    <t xml:space="preserve">Dillon Toyota, FCA Fiat Chrystler Auto, Ken Garf, Mark Miller, Utah Automotive Dealers Association, ASE, Volkswagen, </t>
  </si>
  <si>
    <t>FCIR48</t>
  </si>
  <si>
    <t>Core and Specialty</t>
  </si>
  <si>
    <t>FCCTE26</t>
  </si>
  <si>
    <t>Aviation CTE Completer</t>
  </si>
  <si>
    <t>aircraft service technician, drone pilot, helicopter maintenance technician</t>
  </si>
  <si>
    <t>49-3011 
Aircraft Mechanics and Service Technicians
17-1022 
Surveyors</t>
  </si>
  <si>
    <t xml:space="preserve">Aviation &amp; Aerospace, Transportation, Defense, Public Safety, Supply Chain, Logistics, Energy </t>
  </si>
  <si>
    <t>681</t>
  </si>
  <si>
    <t>USU, RedBird Flight, UDOT, Vertical Aviation International, Provo Airport, Delta, Ogden Airport, Cornerstone Aviation, Choose Aerospace, FAA, Douglas Aviation, Dart Drones, Drone Sports, ESRI, Rocky Mountain UNmanned Systems, Kuker-Ranken, USAF, Electrifly</t>
  </si>
  <si>
    <t>North American Technician Excellence (NATE)</t>
  </si>
  <si>
    <t>Heating, Air Conditioning, and Refrigeration Mechanics and Installers</t>
  </si>
  <si>
    <t>Aviation Maintenance AAS→Aviation Management BS</t>
  </si>
  <si>
    <t>No verified USHE degree pathway identified</t>
  </si>
  <si>
    <t>FCIR49</t>
  </si>
  <si>
    <t>A+ 220-1101/1102</t>
  </si>
  <si>
    <t>CompTIA</t>
  </si>
  <si>
    <t>Computer Network Support Specialists</t>
  </si>
  <si>
    <t>15-1231</t>
  </si>
  <si>
    <t>FCCTE27</t>
  </si>
  <si>
    <t>Diesel CTE Completer</t>
  </si>
  <si>
    <t>Diesel service technician</t>
  </si>
  <si>
    <t>49-3031 
 Bus and Truck Mechanics and Diesel Engine Specialists</t>
  </si>
  <si>
    <t xml:space="preserve">Transportation, Logistics, Construction, Manufacturing, Energy </t>
  </si>
  <si>
    <t>Information Systems AS→Information Systems BS,Information Technology BS,Cybersecurity BS</t>
  </si>
  <si>
    <t>FCIR50</t>
  </si>
  <si>
    <t>Advanced HTML5 &amp; CSS3 Specialist; CIW Web Development Series</t>
  </si>
  <si>
    <t>1429</t>
  </si>
  <si>
    <t>CIW Certification Partners</t>
  </si>
  <si>
    <t>Software Quality Assurance Analysts and Testers</t>
  </si>
  <si>
    <t>15-1253</t>
  </si>
  <si>
    <t>Geneva Rock, Smith Power Products, Cummins, Reddaway, Wheeler, RDO, ACE Disposal, Army, Kensworth, Savage, Volvo, Komatsu, Rio Trinto, Bobcat, Suncor, Ames Construction, Utah Asphalt and Pavement, Goodfellow Corp</t>
  </si>
  <si>
    <t>FCIR51</t>
  </si>
  <si>
    <t>FCCTE28</t>
  </si>
  <si>
    <t>AWS Certified Cloud Practitioner CLF-C02</t>
  </si>
  <si>
    <t>Amazon Web Services</t>
  </si>
  <si>
    <t>Food Science, Dietetics, Nutrition CTE Completer</t>
  </si>
  <si>
    <t>Food protections manager, food inspector assistant, food sanitation coordinator</t>
  </si>
  <si>
    <t>01.1001</t>
  </si>
  <si>
    <t>45-2011 
Agricultural Inspectors</t>
  </si>
  <si>
    <t>Food, Manufacturing, Healthcare, Hospitality, Public Health, Agriculture</t>
  </si>
  <si>
    <t>FCIR52</t>
  </si>
  <si>
    <t>AWS Certified Developer Associate</t>
  </si>
  <si>
    <t>83</t>
  </si>
  <si>
    <t>Nutrition AS→Nutrition Science BS,Dietetics BS</t>
  </si>
  <si>
    <t>FCIR53</t>
  </si>
  <si>
    <t>AWS Cloud Practitioner Certification</t>
  </si>
  <si>
    <t>low wage trajectory, low demand comparatively</t>
  </si>
  <si>
    <t>FCCTE29</t>
  </si>
  <si>
    <t>Plant Science CTE Completer</t>
  </si>
  <si>
    <t>Crop scout, irrigation specialist, pesticide handler/applicator</t>
  </si>
  <si>
    <t>01.1101</t>
  </si>
  <si>
    <t>FCIR54</t>
  </si>
  <si>
    <t>CCST IT Support</t>
  </si>
  <si>
    <t>Cisco</t>
  </si>
  <si>
    <t>Agricultural Science AS→Plant Science BS,Environmental Science BS</t>
  </si>
  <si>
    <t>FCIR55</t>
  </si>
  <si>
    <t>FCCTE30</t>
  </si>
  <si>
    <t>Broadcasting and Digital Media CTE Completer</t>
  </si>
  <si>
    <t>Certified Associate in Python Programming (PCAP)</t>
  </si>
  <si>
    <t>Camera operator, designer, graphic artist</t>
  </si>
  <si>
    <t>Python Institute</t>
  </si>
  <si>
    <t>10.0202</t>
  </si>
  <si>
    <t>27-4031 
Camera Operators, Television, Video, and Film</t>
  </si>
  <si>
    <t>Media, Marketing, Technology, Communications, Arts &amp; Entertainment</t>
  </si>
  <si>
    <t>FCIR56</t>
  </si>
  <si>
    <t>262</t>
  </si>
  <si>
    <t>Certified Entry-Level Python Programmer (PCEP)</t>
  </si>
  <si>
    <t>Digital Media AS→Digital Media BS,Communication BS</t>
  </si>
  <si>
    <t>moderate across multiple indicators</t>
  </si>
  <si>
    <t>FCCTE31</t>
  </si>
  <si>
    <t>Personal Care Services CTE Completer</t>
  </si>
  <si>
    <t>FCIR57</t>
  </si>
  <si>
    <t>Barber, cosmetologist, hair designer, manicurist &amp; pedicurist, esthetician</t>
  </si>
  <si>
    <t>39-5012 
Hairdressers, Hair Stylists, and Cosmetologists
39-5092 
Manicurists and Pedicurists
39-5094 
Skincare Specialists</t>
  </si>
  <si>
    <t>Beauty &amp; Wellness, Hospitality, Retail, Healthcare, Business &amp; Entrepreneurship</t>
  </si>
  <si>
    <t>Certified Ethical Hacker (CEH)</t>
  </si>
  <si>
    <t>EC-Council</t>
  </si>
  <si>
    <t>1872</t>
  </si>
  <si>
    <t>FCI58</t>
  </si>
  <si>
    <t>Cosmetology AAS→Applied Management BS</t>
  </si>
  <si>
    <t>Certified Network Associate (CCNA)</t>
  </si>
  <si>
    <t>low wage trajectory, minimal transferability and stackability, potential to pair with business and entrepreneurship</t>
  </si>
  <si>
    <t>FCCTE32</t>
  </si>
  <si>
    <t>Culinary Arts CTE Completer</t>
  </si>
  <si>
    <t>Culinary specialist, junior sous chef, line cook</t>
  </si>
  <si>
    <t>35-2012 
Cooks, Institution and Cafeteria</t>
  </si>
  <si>
    <t>Hospitality, Food, Healthcare, Education</t>
  </si>
  <si>
    <t>FCIR59</t>
  </si>
  <si>
    <t>Certified Tester Foundation Level (CTFL)</t>
  </si>
  <si>
    <t>International Software Testing Qualifications Board (ISTQB)</t>
  </si>
  <si>
    <t>35</t>
  </si>
  <si>
    <t>FCIR60</t>
  </si>
  <si>
    <t>Cloud+ CV0-004</t>
  </si>
  <si>
    <t>FCIR61</t>
  </si>
  <si>
    <t>Competency in IT Hardware and Network Support</t>
  </si>
  <si>
    <t>FCIR62</t>
  </si>
  <si>
    <t>Competency in IT Software and Systems Support</t>
  </si>
  <si>
    <t>FCIR63</t>
  </si>
  <si>
    <t>Competency in Networking</t>
  </si>
  <si>
    <t>FCIR64</t>
  </si>
  <si>
    <t>CompTIA Cloud+</t>
  </si>
  <si>
    <t>FRIR65</t>
  </si>
  <si>
    <t xml:space="preserve">CompTIA Network+ </t>
  </si>
  <si>
    <t>Computer User Support Specialists</t>
  </si>
  <si>
    <t>FCIR66</t>
  </si>
  <si>
    <t xml:space="preserve">CompTIA Security+ </t>
  </si>
  <si>
    <t>Information Security Analysts</t>
  </si>
  <si>
    <t xml:space="preserve">
15-1212 
</t>
  </si>
  <si>
    <t>603</t>
  </si>
  <si>
    <t>FCIR67</t>
  </si>
  <si>
    <t xml:space="preserve">CompTIA Tech + </t>
  </si>
  <si>
    <t>FCIR68</t>
  </si>
  <si>
    <t>CompTIA TestOut Cyber Defense Pro</t>
  </si>
  <si>
    <t>FCIR69</t>
  </si>
  <si>
    <t>CompTIA TestOut Security Pro</t>
  </si>
  <si>
    <t>FCIR70</t>
  </si>
  <si>
    <t>Cybersecurity Cisco Certified Support Technician (CCST)</t>
  </si>
  <si>
    <t>FCIR71</t>
  </si>
  <si>
    <t>CySA+ CS0-004</t>
  </si>
  <si>
    <t>FCIR72</t>
  </si>
  <si>
    <t>Data + DA0-002</t>
  </si>
  <si>
    <t>Database Administrators</t>
  </si>
  <si>
    <t>15-1242</t>
  </si>
  <si>
    <t>Information Systems AS→Information Systems BS,Data Science BS</t>
  </si>
  <si>
    <t>FCIR73</t>
  </si>
  <si>
    <t>ESRI ArcGIS Pro Foundations</t>
  </si>
  <si>
    <t>GIS Technician</t>
  </si>
  <si>
    <t>BS Geographic Information Systems; BS Geography; BS Geospatial Technology</t>
  </si>
  <si>
    <t>FCIR74</t>
  </si>
  <si>
    <t>Front-End Web Developer Certification</t>
  </si>
  <si>
    <t>World Wide Web Consortium (W3C)</t>
  </si>
  <si>
    <t>FCIR75</t>
  </si>
  <si>
    <t>Google Cybersecurity Professional Certificate</t>
  </si>
  <si>
    <t>Cybersecurity Analyst</t>
  </si>
  <si>
    <t>15-1212 Information Security Analysts</t>
  </si>
  <si>
    <t>15-1212</t>
  </si>
  <si>
    <t>BS Cybersecurity; BS Information Technology; BS Information Systems</t>
  </si>
  <si>
    <t>FCIR76</t>
  </si>
  <si>
    <t>Google Data Analytics Professional Certificate</t>
  </si>
  <si>
    <t>15-2051 Data Scientists</t>
  </si>
  <si>
    <t>15-2051</t>
  </si>
  <si>
    <t>BS Data Science; BS Applied Statistics &amp; Analytics; BS Information Systems</t>
  </si>
  <si>
    <t>FCIR77</t>
  </si>
  <si>
    <t>Google IT Automation with Python</t>
  </si>
  <si>
    <t>BS Information Technology; BS Software Development; BS Cybersecurity</t>
  </si>
  <si>
    <t>FCIR78</t>
  </si>
  <si>
    <t>Help Desk Analyst</t>
  </si>
  <si>
    <t>Help Desk Institute (HDI)</t>
  </si>
  <si>
    <t>FCIR79</t>
  </si>
  <si>
    <t>IBM Cybersecurity Analyst Professional Certificate</t>
  </si>
  <si>
    <t>FCIR80</t>
  </si>
  <si>
    <t>IT Fundamentals+ (ITF+)</t>
  </si>
  <si>
    <t>FCIR81</t>
  </si>
  <si>
    <t>IT Fundamentals+ FC0-U61</t>
  </si>
  <si>
    <t>FCIR82</t>
  </si>
  <si>
    <t>ITS Cloud Computing</t>
  </si>
  <si>
    <t xml:space="preserve">Pearson VUE ITS </t>
  </si>
  <si>
    <t>FCIR83</t>
  </si>
  <si>
    <t>ITS Computational Thinking</t>
  </si>
  <si>
    <t>FCIR84</t>
  </si>
  <si>
    <t>ITS Cybersecurity</t>
  </si>
  <si>
    <t>FCIR85</t>
  </si>
  <si>
    <t>ITS Databases</t>
  </si>
  <si>
    <t>FCIR86</t>
  </si>
  <si>
    <t>ITS HTML &amp; CSS</t>
  </si>
  <si>
    <t>FCIR87</t>
  </si>
  <si>
    <t>ITS Networking Security</t>
  </si>
  <si>
    <t>Web Developers</t>
  </si>
  <si>
    <t>FCIR88</t>
  </si>
  <si>
    <t>JavaScript Specialist</t>
  </si>
  <si>
    <t>Certified Internet Web (CIW) Professional</t>
  </si>
  <si>
    <t>FCIR89</t>
  </si>
  <si>
    <t>KP .NET Coding Specialist</t>
  </si>
  <si>
    <t>KnowledgePillars</t>
  </si>
  <si>
    <t>Software Developer</t>
  </si>
  <si>
    <t>unknown</t>
  </si>
  <si>
    <t>enrolled and completed in high school</t>
  </si>
  <si>
    <t>no restrictions</t>
  </si>
  <si>
    <t>FCIR90</t>
  </si>
  <si>
    <t>KP C++ Coding Specialist</t>
  </si>
  <si>
    <t>FCIR91</t>
  </si>
  <si>
    <t>KP HTML &amp; CSS Coding Specialist</t>
  </si>
  <si>
    <t>moderate adoption, approved on other state lists</t>
  </si>
  <si>
    <t>FCIR92</t>
  </si>
  <si>
    <t>KP JavaScript Coding Specialist</t>
  </si>
  <si>
    <t>FCIR93</t>
  </si>
  <si>
    <t>KP PHP Coding Specialist</t>
  </si>
  <si>
    <t>Knowledge Pillars</t>
  </si>
  <si>
    <t>FCIR94</t>
  </si>
  <si>
    <t>KP Python Coding Specialist</t>
  </si>
  <si>
    <t>FCIR95</t>
  </si>
  <si>
    <t>KP SQL Coding Specialist</t>
  </si>
  <si>
    <t>FCIR96</t>
  </si>
  <si>
    <t>KP T-SQL Coding Specialist</t>
  </si>
  <si>
    <t>FCIR97</t>
  </si>
  <si>
    <t>KP Web Certified Administrator</t>
  </si>
  <si>
    <t>Network and Computer Systems Administrators</t>
  </si>
  <si>
    <t>15-1244</t>
  </si>
  <si>
    <t>FCIR98</t>
  </si>
  <si>
    <t>KP Web Certified Developer</t>
  </si>
  <si>
    <t>FCIR99</t>
  </si>
  <si>
    <t>KP Web Certified Editor</t>
  </si>
  <si>
    <t>FCIR100</t>
  </si>
  <si>
    <t>Linux+</t>
  </si>
  <si>
    <t>FCIR101</t>
  </si>
  <si>
    <t>Linux+ XK0-005</t>
  </si>
  <si>
    <t>FCIR102</t>
  </si>
  <si>
    <t>Microsoft Power BI Data Analyst Associate</t>
  </si>
  <si>
    <t>Business Intelligence Analyst</t>
  </si>
  <si>
    <t>FCIR103</t>
  </si>
  <si>
    <t>Network+ N10-009</t>
  </si>
  <si>
    <t>FCIR104</t>
  </si>
  <si>
    <t>Networking Cisco Certified Support Technician (CCST)</t>
  </si>
  <si>
    <t>FCIR105</t>
  </si>
  <si>
    <t>Security Pro Certification Exam</t>
  </si>
  <si>
    <t>FCIR106</t>
  </si>
  <si>
    <t>Security+ SY0-701</t>
  </si>
  <si>
    <t>FCIR107</t>
  </si>
  <si>
    <t>Server+</t>
  </si>
  <si>
    <t>FCIR108</t>
  </si>
  <si>
    <t>SQL Certified Associate</t>
  </si>
  <si>
    <t>Oracle</t>
  </si>
  <si>
    <t>FCIR109</t>
  </si>
  <si>
    <t>Web Authoring Certified Professional</t>
  </si>
  <si>
    <t>FCIR110</t>
  </si>
  <si>
    <t>National Child Development Associate</t>
  </si>
  <si>
    <t>Council on Professional Recognition</t>
  </si>
  <si>
    <t>FCIR111</t>
  </si>
  <si>
    <t>Business analyst, entrepreneur, supply chain</t>
  </si>
  <si>
    <t>8659</t>
  </si>
  <si>
    <t>FCIR112</t>
  </si>
  <si>
    <t>Certified Clinical Medical Assistant (CCMA)</t>
  </si>
  <si>
    <t>National Healthcareer Association (NHA)</t>
  </si>
  <si>
    <t>Medical Assistants</t>
  </si>
  <si>
    <t>31-9092</t>
  </si>
  <si>
    <t>Medical Assistant Certificate→Health Sciences BS,Nursing BSN</t>
  </si>
  <si>
    <t>FCIR113</t>
  </si>
  <si>
    <t>Certified Coding Associate (CCA)</t>
  </si>
  <si>
    <t>American Health Information Management Association (AHIMA)</t>
  </si>
  <si>
    <t>Medical Records Specialists</t>
  </si>
  <si>
    <t>43-6013</t>
  </si>
  <si>
    <t>Health Information Technology AAS→Health Information Management BS</t>
  </si>
  <si>
    <t>FCIR114</t>
  </si>
  <si>
    <t>Certified Dental Assistant (CDA)</t>
  </si>
  <si>
    <t>Dental Assisting National Board (DANB)</t>
  </si>
  <si>
    <t>Dental Assistants</t>
  </si>
  <si>
    <t>Healthcare, Education, Public Health, Nonprofit</t>
  </si>
  <si>
    <t>FCIR115</t>
  </si>
  <si>
    <t>Certified Electronic Health Records Specialist (CEHRS)</t>
  </si>
  <si>
    <t>Medical Secretaries and Administrative Assistants</t>
  </si>
  <si>
    <t>FCIR116</t>
  </si>
  <si>
    <t>Certified Medical Assistant (CMA)</t>
  </si>
  <si>
    <t>American Association of Medical Assistants (AAMA); National Healthcareer Association (NHA)</t>
  </si>
  <si>
    <t>FCIR117</t>
  </si>
  <si>
    <t>Certified Nursing Assistant (CNA)</t>
  </si>
  <si>
    <t>Utah Nursing Assistant Registry</t>
  </si>
  <si>
    <t>Nursing Assistant</t>
  </si>
  <si>
    <t>31-1131</t>
  </si>
  <si>
    <t>Nursing AAS→Nursing BSN</t>
  </si>
  <si>
    <t>high school enrolment eligible</t>
  </si>
  <si>
    <t>FCIR118</t>
  </si>
  <si>
    <t>Certified Phlebotomy Technician (CPT)</t>
  </si>
  <si>
    <t>Phlebotomists</t>
  </si>
  <si>
    <t>31-9097</t>
  </si>
  <si>
    <t>Healthcare, Public Health, Research</t>
  </si>
  <si>
    <t>Medical Laboratory Technician AAS→Medical Laboratory Science BS</t>
  </si>
  <si>
    <t>FCIR119</t>
  </si>
  <si>
    <t>Certified Professional Biller (CPB)</t>
  </si>
  <si>
    <t>American Academy of Professional Coders (AAPC)</t>
  </si>
  <si>
    <t>29-2072</t>
  </si>
  <si>
    <t>FCIR120</t>
  </si>
  <si>
    <t>Certified Professional Coder (CPC)</t>
  </si>
  <si>
    <t>FCIR121</t>
  </si>
  <si>
    <t>Certified Surgical Technologist (CST)</t>
  </si>
  <si>
    <t>National Board of Surgical Technology and Surgical Testing (NBSTSA)</t>
  </si>
  <si>
    <t>Surgical Technologists</t>
  </si>
  <si>
    <t>29-2055</t>
  </si>
  <si>
    <t>Surgical Technology AAS→Health Sciences BS</t>
  </si>
  <si>
    <t>high school enrollment eligible, experience likely</t>
  </si>
  <si>
    <t>FCIR122</t>
  </si>
  <si>
    <t>Licensed Practical Nurse (LPN)</t>
  </si>
  <si>
    <t>National Council Licensure Examination for Practical Nurses (NCLEX-PN); Utah Division of Professional Licensing (DOPL)</t>
  </si>
  <si>
    <t>FCIR123</t>
  </si>
  <si>
    <t>Phlebotomy Technician - PBT(ASCP)</t>
  </si>
  <si>
    <t>ASCP</t>
  </si>
  <si>
    <t>Healthcare, Public Safety, Emergency Services, Government</t>
  </si>
  <si>
    <t>FCIR124</t>
  </si>
  <si>
    <t>Radiology Practical Technician - Limited Scope</t>
  </si>
  <si>
    <t>Utah Division of Professional Licensing (DOPL); American Registry of Radiologic Technologists (ARRT)</t>
  </si>
  <si>
    <t>Radiologic Technologists and Technicians</t>
  </si>
  <si>
    <t>29-2034</t>
  </si>
  <si>
    <t>Radiologic Technology AAS→Medical Imaging BS</t>
  </si>
  <si>
    <t>Age restrictions and experience likely required</t>
  </si>
  <si>
    <t>FCIR125</t>
  </si>
  <si>
    <t>Registered Dental Assistant (RDA)</t>
  </si>
  <si>
    <t>American Medical Technologists (AMT)</t>
  </si>
  <si>
    <t>FCIR126</t>
  </si>
  <si>
    <t>Registered Medical Assistant (RMA)</t>
  </si>
  <si>
    <t>FCIR127</t>
  </si>
  <si>
    <t>Registered Phlebotomy Technician (RPT)</t>
  </si>
  <si>
    <t>Healthcare, Hospitals, Clinics, Insurance, Public Health, Human Services</t>
  </si>
  <si>
    <t>FCIR128</t>
  </si>
  <si>
    <t>Utah Endorsed Medical Assistant Certificate</t>
  </si>
  <si>
    <t>Utah Career and Technical education</t>
  </si>
  <si>
    <t>Medical Assistant</t>
  </si>
  <si>
    <t>USBE</t>
  </si>
  <si>
    <t>complete in high school</t>
  </si>
  <si>
    <t>FCIR129</t>
  </si>
  <si>
    <t>Ads certifications</t>
  </si>
  <si>
    <t>Google</t>
  </si>
  <si>
    <t>FCIR130</t>
  </si>
  <si>
    <t>Analytics Individual Qualification - GA4</t>
  </si>
  <si>
    <t>FCIR131</t>
  </si>
  <si>
    <t>HubSpot Digital Marketing Certification</t>
  </si>
  <si>
    <t>Marketing Specialist</t>
  </si>
  <si>
    <t>13-1161 Market Research Analysts and Marketing Specialists</t>
  </si>
  <si>
    <t>13-1161</t>
  </si>
  <si>
    <t>Marketing, Technology, Finance, Healthcare, Retail, Manufacturing, Education, Government</t>
  </si>
  <si>
    <t>BS Marketing; BS Digital Marketing; BS Business Administration</t>
  </si>
  <si>
    <t>FCIR132</t>
  </si>
  <si>
    <t>HubSpot Inbound Marketing Certification</t>
  </si>
  <si>
    <t>FCIR133</t>
  </si>
  <si>
    <t>Meta Certified Digital Marketing Associate</t>
  </si>
  <si>
    <t>FCIR134</t>
  </si>
  <si>
    <t>Salesforce AI Associate</t>
  </si>
  <si>
    <t>Sales Operations Specialist</t>
  </si>
  <si>
    <t>BS Marketing; BS Business Administration; BS Information Systems</t>
  </si>
  <si>
    <t>FCIR135</t>
  </si>
  <si>
    <t>Incident Command System for Initial Response (ICS 200)</t>
  </si>
  <si>
    <t>Federal Emergency Management Agency (FEMA)</t>
  </si>
  <si>
    <t>Firefighters</t>
  </si>
  <si>
    <t>33-2011</t>
  </si>
  <si>
    <t>Criminal Justice AS→Criminal Justice BS</t>
  </si>
  <si>
    <t>FCIR136</t>
  </si>
  <si>
    <t>Introduction to the Incident Command System, An Introduction (ICS) (IS-100c)</t>
  </si>
  <si>
    <t>FCIR137</t>
  </si>
  <si>
    <t>Introduction to the National Incident Management System, An Introduction (NIMS) (IS-700b)</t>
  </si>
  <si>
    <t>FCIR138</t>
  </si>
  <si>
    <t>Air Conditioning Refrigerant Handling 609 Certification</t>
  </si>
  <si>
    <t>EPA-recognized provider</t>
  </si>
  <si>
    <t>Automotive Service Technicians and Mechanic</t>
  </si>
  <si>
    <t>FCIR139</t>
  </si>
  <si>
    <t>ASE Auto Brakes</t>
  </si>
  <si>
    <t>ASE / National Institute for Automotive Service Excellence</t>
  </si>
  <si>
    <t>Automotive Service Technicians and Mechanics</t>
  </si>
  <si>
    <t>moderate economic demand, low transferability</t>
  </si>
  <si>
    <t>FCIR140</t>
  </si>
  <si>
    <t>ASE Auto Electrical/Electronics</t>
  </si>
  <si>
    <t xml:space="preserve"> experience likely required</t>
  </si>
  <si>
    <t>FCIR141</t>
  </si>
  <si>
    <t>ASE Auto Engine Performance</t>
  </si>
  <si>
    <t>FCIR142</t>
  </si>
  <si>
    <t>ASE Auto Maintenance and Light Repair</t>
  </si>
  <si>
    <t>FCIR143</t>
  </si>
  <si>
    <t>ASE Auto Suspension/Steering</t>
  </si>
  <si>
    <t>FCIR144</t>
  </si>
  <si>
    <t>ASE Non-Structural Analysis &amp; Damage Repair Certification</t>
  </si>
  <si>
    <t>Automotive Body and Related Repairers</t>
  </si>
  <si>
    <t>FCIR145</t>
  </si>
  <si>
    <t>ASE Painting and Refinishing Certification</t>
  </si>
  <si>
    <t>FCIR146</t>
  </si>
  <si>
    <t>ASE Structural Analysis &amp; Damage Repair</t>
  </si>
  <si>
    <t>FCIR147</t>
  </si>
  <si>
    <t>Automatic Transmission / Transaxle. Entry-Level</t>
  </si>
  <si>
    <t>ASE</t>
  </si>
  <si>
    <t>test embedded in high school coursework</t>
  </si>
  <si>
    <t>Enroll and complete in high school</t>
  </si>
  <si>
    <t>FCIR148</t>
  </si>
  <si>
    <t>Engine Repair, Entry-Level</t>
  </si>
  <si>
    <t>FCIR149</t>
  </si>
  <si>
    <t>Manual Drive Train &amp; Axles, Entry-Level</t>
  </si>
  <si>
    <t>FCIR150</t>
  </si>
  <si>
    <t>C-202 Electric Motor Control Systems 1</t>
  </si>
  <si>
    <t>high school enrollment eligible, some limitations</t>
  </si>
  <si>
    <t>very short-term credential, multiple steps towards applicable stackability and occupation</t>
  </si>
  <si>
    <t>FCIR151</t>
  </si>
  <si>
    <t>C-206 Electrical System Installation 1</t>
  </si>
  <si>
    <t>FCIR152</t>
  </si>
  <si>
    <t>C-207 Programmable Controller Systems 1</t>
  </si>
  <si>
    <t>FCIR153</t>
  </si>
  <si>
    <t>C-208 Programmable Controller Troubleshooting 1</t>
  </si>
  <si>
    <t>FCIR154</t>
  </si>
  <si>
    <t>C-209 Pneumatic Systems 1</t>
  </si>
  <si>
    <t>FCIR155</t>
  </si>
  <si>
    <t>C-210 Mechanical Power Systems 1</t>
  </si>
  <si>
    <t>FCIR156</t>
  </si>
  <si>
    <t>Certified Control Systems Technician (CCST) Level 1</t>
  </si>
  <si>
    <t>International Society of Automation (ISA)</t>
  </si>
  <si>
    <t>Industrial Engineering Technologist and Technician</t>
  </si>
  <si>
    <t>Experience likely required, comparatively less learner ready for high school student.</t>
  </si>
  <si>
    <t>FCIR157</t>
  </si>
  <si>
    <t>Ramsey MultiCraft Diagnostic Test</t>
  </si>
  <si>
    <t>Moderate indicators consistently</t>
  </si>
  <si>
    <t>FCIR158</t>
  </si>
  <si>
    <t>Ramsey MultiCraft Entry</t>
  </si>
  <si>
    <t>FCIR159</t>
  </si>
  <si>
    <t>Requirements and Acceptance for Cable and Wire Harness Assemblies (IPC/WHMA-A-620)</t>
  </si>
  <si>
    <t>lower demand comparatively, lower stackability comparatively</t>
  </si>
  <si>
    <t>FCIR160</t>
  </si>
  <si>
    <t>Adobe Animate</t>
  </si>
  <si>
    <t>moderate indicators overall</t>
  </si>
  <si>
    <t>FCIR161</t>
  </si>
  <si>
    <t>AVID Certified User: Media Composer</t>
  </si>
  <si>
    <t>Avid Technology</t>
  </si>
  <si>
    <t>Film and Video Editors</t>
  </si>
  <si>
    <t xml:space="preserve">27-4032
</t>
  </si>
  <si>
    <t>Media, Marketing, Technology, Communications, Arts &amp; Entertainment, Business and Entrepreneurship</t>
  </si>
  <si>
    <t>239</t>
  </si>
  <si>
    <t>FCIR162</t>
  </si>
  <si>
    <t>AVID Certified User: ProTools</t>
  </si>
  <si>
    <t>FCIR163</t>
  </si>
  <si>
    <t>Certified Technology Specialist</t>
  </si>
  <si>
    <t>Avixa</t>
  </si>
  <si>
    <t>Audio and Video Technicians</t>
  </si>
  <si>
    <t>strong industry adoption</t>
  </si>
  <si>
    <t>FCIR164</t>
  </si>
  <si>
    <t>Certified Bookkeeper</t>
  </si>
  <si>
    <t>AIPB</t>
  </si>
  <si>
    <t>Business AS→Business Administration BS,Accounting BS</t>
  </si>
  <si>
    <t>FCIR165</t>
  </si>
  <si>
    <t>Project+</t>
  </si>
  <si>
    <t>FCIR166</t>
  </si>
  <si>
    <t>AWS D1.1 Performance Qualification</t>
  </si>
  <si>
    <t>Authorized test facility</t>
  </si>
  <si>
    <t>Plumbers, Pipefitters, and Steamfitters</t>
  </si>
  <si>
    <t>moderate economic indicators, significant time to completion supplementing high school course work</t>
  </si>
  <si>
    <t>FCIR167</t>
  </si>
  <si>
    <t>AWS Welding Certifications (SMAW, GMAW, GTAW, FCAW)</t>
  </si>
  <si>
    <t>FCIR168</t>
  </si>
  <si>
    <t>Crane Operator Certification</t>
  </si>
  <si>
    <t>National Commission for the Certification of Crane Operators (NCCCO) or NCCCO-approved trainers</t>
  </si>
  <si>
    <t>Industrial Truck and Tractor Operators</t>
  </si>
  <si>
    <t>53-7051</t>
  </si>
  <si>
    <t>Construction, Manufacturing, Energy, Facilities, Supply Chain</t>
  </si>
  <si>
    <t>Age restrictions likely</t>
  </si>
  <si>
    <t>Limited stackability, comparatively, age restrictions may be applicable</t>
  </si>
  <si>
    <t>FCIR169</t>
  </si>
  <si>
    <t>Residential Contractor License</t>
  </si>
  <si>
    <t>Utah Division of Professional Licensing (DOPL)</t>
  </si>
  <si>
    <t>Construction and Building Inspector</t>
  </si>
  <si>
    <t>47-4011</t>
  </si>
  <si>
    <t>Construction, Infrastructure, Transportation, Engineering Services, Utilities, Government and Public Works</t>
  </si>
  <si>
    <t>some barriers for high school enrollment due to age restrictions and training, CTE options available</t>
  </si>
  <si>
    <t>FCIR170</t>
  </si>
  <si>
    <t>Section 608 Universal Technician</t>
  </si>
  <si>
    <t>moderate wage, demand, low stackability and transferability, comparatively</t>
  </si>
  <si>
    <t>FCIR171</t>
  </si>
  <si>
    <t>Section IX Welder Performance Qualification</t>
  </si>
  <si>
    <t>American Society of Mechanical Engineers (ASME) Authorized test facility</t>
  </si>
  <si>
    <t>Welding, Soldering, and Brazing Machine Setters, Operators, and Tenders</t>
  </si>
  <si>
    <t>51-4122</t>
  </si>
  <si>
    <t>Technology, Finance, Healthcare, Manufacturing, Education, Government, Retail, Hospitality</t>
  </si>
  <si>
    <t>FCIR172</t>
  </si>
  <si>
    <t>Ultraweld Exothermic Welding</t>
  </si>
  <si>
    <t>Harger Lightning &amp; Grounding</t>
  </si>
  <si>
    <t>Electrician</t>
  </si>
  <si>
    <t>47-2111</t>
  </si>
  <si>
    <t>FCIR173</t>
  </si>
  <si>
    <t>KP C# Coding Specialist</t>
  </si>
  <si>
    <t>FCIR174</t>
  </si>
  <si>
    <t>AST Surgical Technician</t>
  </si>
  <si>
    <t>State of Utah</t>
  </si>
  <si>
    <t>experience and/or licensure required. Age restrictions apply, CTE option may be available</t>
  </si>
  <si>
    <t>unlikely to enroll in high school or age restrictions may apply, encourage other CTE pathways or entry level Industry Recognized Credentials along the pathway for entry after high school graduation</t>
  </si>
  <si>
    <t>FCIR175</t>
  </si>
  <si>
    <t>Biotechnology Aptitude and Competency Exam (BACE)</t>
  </si>
  <si>
    <t>Biotility</t>
  </si>
  <si>
    <t>Biological Technician</t>
  </si>
  <si>
    <t>19-4021</t>
  </si>
  <si>
    <t>Biotechnology AS→Biology BS,Biotechnology BS</t>
  </si>
  <si>
    <t>low demand, comparatively</t>
  </si>
  <si>
    <t>FCIR176</t>
  </si>
  <si>
    <t>Certified EKG Technician (CET)</t>
  </si>
  <si>
    <t>FCIR177</t>
  </si>
  <si>
    <t>Certified Pharmacy Technician (ExCPT)</t>
  </si>
  <si>
    <t>Pharmacy Technician</t>
  </si>
  <si>
    <t>29-2052</t>
  </si>
  <si>
    <t>low wage trajectory, some restrictions may apply</t>
  </si>
  <si>
    <t>FCIR178</t>
  </si>
  <si>
    <t>Certified Registered Central Service Technician - CRCST</t>
  </si>
  <si>
    <t>Sterile Processing Technician</t>
  </si>
  <si>
    <t>Medical Equipment Preparers</t>
  </si>
  <si>
    <t>31-9093</t>
  </si>
  <si>
    <t>low wage trajectory, and low demand, comparatively</t>
  </si>
  <si>
    <t>FCIR179</t>
  </si>
  <si>
    <t>Emergency Medical Technician</t>
  </si>
  <si>
    <t>National Registry of Emergency Medical Technicians (NREMT); Utah Bureau of Emergency Medical Services (BEMS)</t>
  </si>
  <si>
    <t>29-2042</t>
  </si>
  <si>
    <t>Emergency Medical Services AAS→Health Sciences BS,Emergency Services Administration BS</t>
  </si>
  <si>
    <t xml:space="preserve">Age restrictions apply </t>
  </si>
  <si>
    <t>FCIR180</t>
  </si>
  <si>
    <t>National Certified Phlebotomy Technician (NCPT)</t>
  </si>
  <si>
    <t>National Phlebotomy Certification Testing (NPCT)</t>
  </si>
  <si>
    <t>low wage trajectory, moderate across all economic indicators</t>
  </si>
  <si>
    <t>FCIR181</t>
  </si>
  <si>
    <t>Pharmacy Technician Certification Board (PTCB)</t>
  </si>
  <si>
    <t>low wage trajectory, age restrictions may apply</t>
  </si>
  <si>
    <t>FCIR182</t>
  </si>
  <si>
    <t>Pharmacy Technician - Utah license</t>
  </si>
  <si>
    <t>FCIR183</t>
  </si>
  <si>
    <t>Radiology Health and Safety Certificate</t>
  </si>
  <si>
    <t>FCIR184</t>
  </si>
  <si>
    <t>Utah Endorsed Clinical Dental Assistant certificate</t>
  </si>
  <si>
    <t>FCIR185</t>
  </si>
  <si>
    <t>Food Protection Manager</t>
  </si>
  <si>
    <t>Local health department-approved providers (e.g., ServSafe)</t>
  </si>
  <si>
    <t>low wage trajectory, limited stackability and transferability, comparatively</t>
  </si>
  <si>
    <t>FCIR186</t>
  </si>
  <si>
    <t>Common Passenger Vehicle Rescue Awareness</t>
  </si>
  <si>
    <t>Utah Fire and Rescue Academy (UFRA)</t>
  </si>
  <si>
    <t>age restrictions, CTE options available</t>
  </si>
  <si>
    <t>FCIR187</t>
  </si>
  <si>
    <t>Firefighter I</t>
  </si>
  <si>
    <t>Utah Fire and Rescue Academy (UFRA), Pro Board, or International Fire Service Accreditation Congress (IFSAC)</t>
  </si>
  <si>
    <t>FCIR188</t>
  </si>
  <si>
    <t>ASE Automobile Technician A1</t>
  </si>
  <si>
    <t>Automotive Service Excellence (ASE)</t>
  </si>
  <si>
    <t>experience likely required, CTE options available</t>
  </si>
  <si>
    <t>moderate economic indicators, low stackability and transferability</t>
  </si>
  <si>
    <t>FCIR189</t>
  </si>
  <si>
    <t>ASE Automobile Technician A2</t>
  </si>
  <si>
    <t>advanced certification, likely age restrictions, encourage other CTE pathways or entry level Industry Recognized Credentials along the pathway for entry after high school graduation</t>
  </si>
  <si>
    <t>FCIR190</t>
  </si>
  <si>
    <t>ASE Automobile Technician A3</t>
  </si>
  <si>
    <t>FCIR191</t>
  </si>
  <si>
    <t>ASE Diesel Brakes Certification</t>
  </si>
  <si>
    <t>FCIR192</t>
  </si>
  <si>
    <t>ASE Diesel Electrical/Electronic System Certification</t>
  </si>
  <si>
    <t>FCOR193</t>
  </si>
  <si>
    <t>ASE Diesel Engines Certification</t>
  </si>
  <si>
    <t>FCOR194</t>
  </si>
  <si>
    <t>ASE Diesel Suspension/Steering Certification</t>
  </si>
  <si>
    <t>FCIR195</t>
  </si>
  <si>
    <t>Commercial Driver License - Class A</t>
  </si>
  <si>
    <t>Utah Department of Public Safety Driver License Division</t>
  </si>
  <si>
    <t>Heavy and Tractor-Trailer Truck Drivers</t>
  </si>
  <si>
    <t>53-3032</t>
  </si>
  <si>
    <t>Transportation, Logistics, Retail, Manufacturing, Agriculture, Construction, Energy, Government</t>
  </si>
  <si>
    <t>Age restrictions apply</t>
  </si>
  <si>
    <t>age restrictions likely, low stackability and transferability, comparatively</t>
  </si>
  <si>
    <t>FCIR196</t>
  </si>
  <si>
    <t>Commercial Driver License - Class B</t>
  </si>
  <si>
    <t>Utah DPS Driver License Division</t>
  </si>
  <si>
    <t>FCIR197</t>
  </si>
  <si>
    <t>Endorsements (Hazmat, Doubles, Triples, Tankers)</t>
  </si>
  <si>
    <t>Bus and Truck Mechanics and Diesel Engine Specialists</t>
  </si>
  <si>
    <t>49-3031</t>
  </si>
  <si>
    <t>FCIR198</t>
  </si>
  <si>
    <t>I-CAR Pro Level 1 Certification</t>
  </si>
  <si>
    <t>I-CAR</t>
  </si>
  <si>
    <t>49-3021</t>
  </si>
  <si>
    <t>Transportation, Automotive Retail, Supply Chain, Logistics, Construction, Government, Technology</t>
  </si>
  <si>
    <t>Automotive Collision Repair AAS→Automotive Technology BS</t>
  </si>
  <si>
    <t>FCIR199</t>
  </si>
  <si>
    <t>Remote Pilot - Small Unmanned Aircraft Systems (UAS) Part 107</t>
  </si>
  <si>
    <t>Federal Aviation Administration (FAA)</t>
  </si>
  <si>
    <t>Airline Pilots, Copilots, and Flight Engineers</t>
  </si>
  <si>
    <t>53-2011</t>
  </si>
  <si>
    <t>Transportation, Automotive, Aerospace, Retail, Supply Chain, Logistics, Construction, Government, Technology</t>
  </si>
  <si>
    <t>Aviation AS→Aviation Management BS,Professional Pilot BS</t>
  </si>
  <si>
    <t>low demand, comapratively, low transferability</t>
  </si>
  <si>
    <t>FCIR200</t>
  </si>
  <si>
    <t>Certified Composites Technician (CCT)</t>
  </si>
  <si>
    <t>American Composites Manufacturers Association (ACMA)</t>
  </si>
  <si>
    <t>Engineering Technologists and Technicians Except Drafters, All Other</t>
  </si>
  <si>
    <t>17-3029</t>
  </si>
  <si>
    <t>Aerospace, Manufacturing, Automotive, Defense, Construction, Energy, Natural Sciences</t>
  </si>
  <si>
    <t>AAS in Machine Technology -&gt; Manufacturing BS</t>
  </si>
  <si>
    <t>experience likely required, low stackability and low demand comparatively</t>
  </si>
  <si>
    <t>FCIR201</t>
  </si>
  <si>
    <t>Certified SolidWorks Professional (CSWP)</t>
  </si>
  <si>
    <t>advanced certification, unlikely for high school</t>
  </si>
  <si>
    <t>FCIR202</t>
  </si>
  <si>
    <t>Machining Level 2</t>
  </si>
  <si>
    <t>FCIR203</t>
  </si>
  <si>
    <t>Sec. IX GTAW 6G Pipe</t>
  </si>
  <si>
    <t>American Society of Mechanical Engineers (ASME)</t>
  </si>
  <si>
    <t>FCIR204</t>
  </si>
  <si>
    <t>Sec. IX SMAW 2G Pipe</t>
  </si>
  <si>
    <t>FCIR205</t>
  </si>
  <si>
    <t>Sec. IX SMAW 5G Pipe</t>
  </si>
  <si>
    <t>FCIR206</t>
  </si>
  <si>
    <t>Utah Real Estate Sales Agent License</t>
  </si>
  <si>
    <t>Utah Division of Real Estate</t>
  </si>
  <si>
    <t>Real Estate Sales Agents</t>
  </si>
  <si>
    <t>41-9022</t>
  </si>
  <si>
    <t>experience and/or licensure required. Age restrictions apply</t>
  </si>
  <si>
    <t>FCIR207</t>
  </si>
  <si>
    <t>Apprentice Electrician License</t>
  </si>
  <si>
    <t>Electrical Engineering BS -&gt; or related construction management pathway</t>
  </si>
  <si>
    <t>FCIR208</t>
  </si>
  <si>
    <t>Apprentice Plumber Registration</t>
  </si>
  <si>
    <t>FCIR209</t>
  </si>
  <si>
    <t>Journeyman Electrician License</t>
  </si>
  <si>
    <t>FCIR210</t>
  </si>
  <si>
    <t>Low Voltage Journeyman License</t>
  </si>
  <si>
    <t>Telecommunications Equipment Installers and Repairers, Except Line Installers</t>
  </si>
  <si>
    <t>49-9052</t>
  </si>
  <si>
    <t>Technology, Telecommunications, Construction, Utilities, Energy, Infrastructure</t>
  </si>
  <si>
    <t>Information Technology AS→Information Technology BS</t>
  </si>
  <si>
    <t>FCIR211</t>
  </si>
  <si>
    <t>Residential Journeyman Electrician License</t>
  </si>
  <si>
    <t>Electrical Engineer or other Construction Management</t>
  </si>
  <si>
    <t>FCIR212</t>
  </si>
  <si>
    <t>Rocky Mountain Gas Association (RMGA) Certification</t>
  </si>
  <si>
    <t>Regulated by Utah Division of Professional Licensing (DOPL); Administered by Rocky Mountain Gas Association (RMGA)</t>
  </si>
  <si>
    <t>FCIR213</t>
  </si>
  <si>
    <t>Cosmetology</t>
  </si>
  <si>
    <t>Hairdressers, Hair Stylists, and Cosmetologists</t>
  </si>
  <si>
    <t xml:space="preserve">39-5012 
</t>
  </si>
  <si>
    <t>Age restrictions apply, CTE option available</t>
  </si>
  <si>
    <t>FCIR214</t>
  </si>
  <si>
    <t>Esthetician</t>
  </si>
  <si>
    <t>Skincare Specialist</t>
  </si>
  <si>
    <t>39-5094</t>
  </si>
  <si>
    <t>169</t>
  </si>
  <si>
    <t>Esthetics AAS→Applied Management BS</t>
  </si>
  <si>
    <t>FCIR215</t>
  </si>
  <si>
    <t>Nail Technician License</t>
  </si>
  <si>
    <t>Manicurists and Pedicurists</t>
  </si>
  <si>
    <t>39-5092</t>
  </si>
  <si>
    <t>CTE options available</t>
  </si>
  <si>
    <t>FCIR216</t>
  </si>
  <si>
    <t>Paramedic License</t>
  </si>
  <si>
    <t>Paramedic</t>
  </si>
  <si>
    <t>29-2043</t>
  </si>
  <si>
    <t>Healthcare, Wellness, Hospitality, Business &amp; Entrepreneurship</t>
  </si>
  <si>
    <t>FCIR217</t>
  </si>
  <si>
    <t>Radiologic Technologist - Radiography R.T.(R)</t>
  </si>
  <si>
    <t>Utah Division of Professional Licensing (DOPL); ARRT</t>
  </si>
  <si>
    <t>FCIR218</t>
  </si>
  <si>
    <t>Hazard Analysis and Critical Control Points (HACCP) - Meat and Poultry Processing</t>
  </si>
  <si>
    <t>Association of Food and Drug Officials (AFDO) or International HCCP Alliance (IHA) aligned providers</t>
  </si>
  <si>
    <t>Butchers and Meat Cutters</t>
  </si>
  <si>
    <t>51-3021</t>
  </si>
  <si>
    <t>FCIR219</t>
  </si>
  <si>
    <t>Hazardous Materials Awareness</t>
  </si>
  <si>
    <t>FCIR220</t>
  </si>
  <si>
    <t>Hazardous Materials Operations</t>
  </si>
  <si>
    <t>FCIR221</t>
  </si>
  <si>
    <t>Law Enforcement Officer (LEO) Certification</t>
  </si>
  <si>
    <t>Utah Peace Officer Standards and Training (POST)</t>
  </si>
  <si>
    <t>Police Officer</t>
  </si>
  <si>
    <t>33-3051</t>
  </si>
  <si>
    <t>Public Safety, Government, Human Services</t>
  </si>
  <si>
    <t>FCIR222</t>
  </si>
  <si>
    <t>ASE Automobile Technician A4</t>
  </si>
  <si>
    <t>FCIR223</t>
  </si>
  <si>
    <t>ASE Automobile Technician A5</t>
  </si>
  <si>
    <t>FCIR224</t>
  </si>
  <si>
    <t>ASE Automobile Technician A6</t>
  </si>
  <si>
    <t>FCIR225</t>
  </si>
  <si>
    <t>ASE Automobile Technician A7</t>
  </si>
  <si>
    <t>FCIR226</t>
  </si>
  <si>
    <t>ASE Automobile Technician A8</t>
  </si>
  <si>
    <t>FCIR227</t>
  </si>
  <si>
    <t>ASE G1 Auto Maintenance and Light Repair</t>
  </si>
  <si>
    <t>FCIR228</t>
  </si>
  <si>
    <t>Passenger Endorsement</t>
  </si>
  <si>
    <t>Transportation, Logistics, Retail, Manufacturing, Construction, Energy, Government</t>
  </si>
  <si>
    <t>advanced certification, unlikely for high school, achieve CDL first</t>
  </si>
  <si>
    <t>FCIR229</t>
  </si>
  <si>
    <t>School Bus Endorsement</t>
  </si>
  <si>
    <t>FCIR230</t>
  </si>
  <si>
    <t>Weber County Emissions License</t>
  </si>
  <si>
    <t>Weber County</t>
  </si>
  <si>
    <t>FCTC01</t>
  </si>
  <si>
    <t>Technical College</t>
  </si>
  <si>
    <t xml:space="preserve">Automation Technology </t>
  </si>
  <si>
    <t xml:space="preserve">Bridgerland, Davis, Mountainland, Ogden-Weber, Salt Lake, Snow, Southwest, Tooele, USU </t>
  </si>
  <si>
    <t>Technical College Accreditation</t>
  </si>
  <si>
    <t>may require advanced math</t>
  </si>
  <si>
    <t>FCTC02</t>
  </si>
  <si>
    <t xml:space="preserve">CNC Machine Operator </t>
  </si>
  <si>
    <t xml:space="preserve">Ogden-Weber, Salt Lake </t>
  </si>
  <si>
    <t>Manufacturing, Aerospace, Defense, Automotive, Technology, Energy</t>
  </si>
  <si>
    <t xml:space="preserve">Technical College Accreditation
</t>
  </si>
  <si>
    <t>High School enrollment eligible</t>
  </si>
  <si>
    <t>FCTC03</t>
  </si>
  <si>
    <t xml:space="preserve">Drafting and Design </t>
  </si>
  <si>
    <t xml:space="preserve">Bridgerland, Davis, Dixie, Ogden-Weber, Salt Lake, USU </t>
  </si>
  <si>
    <t>FCTC04</t>
  </si>
  <si>
    <t xml:space="preserve">Electronics Assembly Technology </t>
  </si>
  <si>
    <t xml:space="preserve">Salt Lake </t>
  </si>
  <si>
    <t>Less than 300</t>
  </si>
  <si>
    <t>FCTC05</t>
  </si>
  <si>
    <t xml:space="preserve">Electronics Technology </t>
  </si>
  <si>
    <t xml:space="preserve">Bridgerland, Salt Lake </t>
  </si>
  <si>
    <t>FCTC06</t>
  </si>
  <si>
    <t xml:space="preserve">Heavy Equipment Technology </t>
  </si>
  <si>
    <t>Dixie, Tooele</t>
  </si>
  <si>
    <t>Heavy Equipment Mechanics, Except Engines</t>
  </si>
  <si>
    <t>49-3042</t>
  </si>
  <si>
    <t>Construction, Mining, Agriculture, Energy, Transportation, Government/Public Works</t>
  </si>
  <si>
    <t>driver's license and age restrictions apply</t>
  </si>
  <si>
    <t>FCTC07</t>
  </si>
  <si>
    <t>Machining Technology</t>
  </si>
  <si>
    <t xml:space="preserve">Bridgerland, Davis, Dixie, Mountainland, Ogden-Weber, Salt Lake, Snow, USU </t>
  </si>
  <si>
    <t>51-2041</t>
  </si>
  <si>
    <t>FCTC08</t>
  </si>
  <si>
    <t>Manufacturing Technology</t>
  </si>
  <si>
    <t xml:space="preserve">Davis </t>
  </si>
  <si>
    <t>FCTC09</t>
  </si>
  <si>
    <t xml:space="preserve">Robotics Technology </t>
  </si>
  <si>
    <t>FCTC10</t>
  </si>
  <si>
    <t>Welding Technology</t>
  </si>
  <si>
    <t xml:space="preserve">Bridegerland, Davis, Dixie, Mountainland, Ogden-Weber, Salt Lake, Snow, Southwest, Toole, USU, Unitah Basin </t>
  </si>
  <si>
    <t>FCTC11</t>
  </si>
  <si>
    <t xml:space="preserve">Business </t>
  </si>
  <si>
    <t>Bridgerland, Davis, Ogden-Weber, Tooele, USU</t>
  </si>
  <si>
    <t>11-1021</t>
  </si>
  <si>
    <t>Healthcare, Manufacturing, Finance, Technology, Retail, Hospitality, Construction, Agriculture, Government, Nonprofit, Business &amp; Entrepreneurship</t>
  </si>
  <si>
    <t>FCTC12</t>
  </si>
  <si>
    <t>Civil Construction I</t>
  </si>
  <si>
    <t xml:space="preserve">Mountainland   </t>
  </si>
  <si>
    <t>Civil Engineering Technology</t>
  </si>
  <si>
    <t>17-3022</t>
  </si>
  <si>
    <t>Construction, Infrastructure, Transportation, Engineering Services, Utilities, Government</t>
  </si>
  <si>
    <t>FCTC13</t>
  </si>
  <si>
    <t>Data Technology</t>
  </si>
  <si>
    <t>Bridgerland, Mountainland</t>
  </si>
  <si>
    <t>FCTC14</t>
  </si>
  <si>
    <t xml:space="preserve">Information Technology   </t>
  </si>
  <si>
    <t>Bridgerland, Davis, Dixie, Ogden-Weber, Salt Lake, Snow, Southwest, Tooele, USU, Unitah Basin</t>
  </si>
  <si>
    <t>FCTC15</t>
  </si>
  <si>
    <t>iOS App Development</t>
  </si>
  <si>
    <t>Mountainland</t>
  </si>
  <si>
    <t>Technology, Finance, Healthcare, Retail, Education, Government, Media, Manufacturing, Entertainment</t>
  </si>
  <si>
    <t>FCTC16</t>
  </si>
  <si>
    <t>Networking and Cybersecurity</t>
  </si>
  <si>
    <t>Davis, Mountainland, Ogden-Weber, Salt Lake, Snow, USU, Unitah Basin</t>
  </si>
  <si>
    <t>FCTC17</t>
  </si>
  <si>
    <t>Software Development</t>
  </si>
  <si>
    <t>Bridgerland, Davis, Dixie, Ogden-Weber, Southwest, Tooele</t>
  </si>
  <si>
    <t>Technology, Finance, Healthcare, Manufacturing, Retail, Education, Government, Media, Energy</t>
  </si>
  <si>
    <t>FCTC18</t>
  </si>
  <si>
    <t>Software Quality Assurance</t>
  </si>
  <si>
    <t>CNC Maching: TRAC Apprenticeship with Stadler Rail )</t>
  </si>
  <si>
    <t>FCTC19</t>
  </si>
  <si>
    <t>Web and Graphic Design</t>
  </si>
  <si>
    <t>Salt Lake</t>
  </si>
  <si>
    <t>FCTC20</t>
  </si>
  <si>
    <t>Web Programming and Development</t>
  </si>
  <si>
    <t>Mountainland, Salt Lake</t>
  </si>
  <si>
    <t>15-1254</t>
  </si>
  <si>
    <t>Technology, Marketing, Retail, Healthcare, Education, Hospitality, Government</t>
  </si>
  <si>
    <t>FCTC21</t>
  </si>
  <si>
    <t>Clinical Lab Assistant</t>
  </si>
  <si>
    <t xml:space="preserve">Salt Lake  </t>
  </si>
  <si>
    <t>Clinical Laboratory Technologist and Technician</t>
  </si>
  <si>
    <t>29-2018</t>
  </si>
  <si>
    <t>Healthcare, Biotechnology, Research,, Public Health</t>
  </si>
  <si>
    <t>FCTC22</t>
  </si>
  <si>
    <t>Dental Assisting</t>
  </si>
  <si>
    <t xml:space="preserve">Bridgerland, Davis, Mountainland, Ogden-Weber  </t>
  </si>
  <si>
    <t xml:space="preserve">Mechanical Assembly:TRAC Apprenticeship with Stadler Rail </t>
  </si>
  <si>
    <t>FCTC23</t>
  </si>
  <si>
    <t>Home Health Aide</t>
  </si>
  <si>
    <t>Dixie</t>
  </si>
  <si>
    <t>Home Healthcare and Personal Aides</t>
  </si>
  <si>
    <t>31-1128</t>
  </si>
  <si>
    <t>Nursing Assistant Certificate→Nursing AAS→Nursing BSN</t>
  </si>
  <si>
    <t>FCTC24</t>
  </si>
  <si>
    <t>Limited X-Ray Technician</t>
  </si>
  <si>
    <t>51-0911</t>
  </si>
  <si>
    <t>FCTC25</t>
  </si>
  <si>
    <t>Bridgerland, Davis, Dixie, Mountainland, Ogden-Weber, Salt Lake, Snow, Southwest, Tooele, USU</t>
  </si>
  <si>
    <t>FCTC26</t>
  </si>
  <si>
    <t>Medical Office Receptionist</t>
  </si>
  <si>
    <t>Southwest</t>
  </si>
  <si>
    <t>FCTC27</t>
  </si>
  <si>
    <t xml:space="preserve">Nursing Assistant </t>
  </si>
  <si>
    <t xml:space="preserve">Bridgerland, Davis, Mountainland, Ogden-Weber, Salt Lake, Snow, Southwest, Tooele, USU  </t>
  </si>
  <si>
    <t>FCTC28</t>
  </si>
  <si>
    <t>Digital Design</t>
  </si>
  <si>
    <t>Bridgerland, Dixie, Mountainland, Ogden-Weber, Salt Lake, USU</t>
  </si>
  <si>
    <t>FCTC29</t>
  </si>
  <si>
    <t>Digital Marketing and Analytics</t>
  </si>
  <si>
    <t>Mountainland, Snow</t>
  </si>
  <si>
    <t>Market Research Analysts and Marketing Specialists</t>
  </si>
  <si>
    <t>FCTC30</t>
  </si>
  <si>
    <t>Fashion Merchandising and Development</t>
  </si>
  <si>
    <t>Bridgerland</t>
  </si>
  <si>
    <t>FCTC31</t>
  </si>
  <si>
    <t>Automotive Technology</t>
  </si>
  <si>
    <t xml:space="preserve">Bridgerland, Davis, Dixie, Mountainland, Ogden-Weber, Salt Lake, Snow, Southwest, USU, Unitah Basin </t>
  </si>
  <si>
    <t>FCTC32</t>
  </si>
  <si>
    <t xml:space="preserve">Composites </t>
  </si>
  <si>
    <t xml:space="preserve">Davis, Ogden-Weber, Snow </t>
  </si>
  <si>
    <t>FCTC33</t>
  </si>
  <si>
    <t xml:space="preserve">Fabrication and Fitting </t>
  </si>
  <si>
    <t>Structural Metal Fabricators and Fitters</t>
  </si>
  <si>
    <t>Manufacturing, Construction, Energy, Mining, Aerospace, Transportation</t>
  </si>
  <si>
    <t>FCTC34</t>
  </si>
  <si>
    <t xml:space="preserve">Pipe Welding </t>
  </si>
  <si>
    <t xml:space="preserve">Mountainland </t>
  </si>
  <si>
    <t>Construction, Energy, Manufacturing, Utilities, Mining, Transportation</t>
  </si>
  <si>
    <t>lower demand, and longer time to complete comparatively. Other First Credential Routes may be more learner ready</t>
  </si>
  <si>
    <t>FCTC35</t>
  </si>
  <si>
    <t xml:space="preserve">Power Equipment and Motorcycle Technology </t>
  </si>
  <si>
    <t>Motorcycle Mechanics</t>
  </si>
  <si>
    <t>49-3052</t>
  </si>
  <si>
    <t>Transportation, Recreation &amp; Tourism, Retail Service, Manufacturing, Public Safety, Agriculture</t>
  </si>
  <si>
    <t>low transferabiltiy and low demand</t>
  </si>
  <si>
    <t>FCTC36</t>
  </si>
  <si>
    <t>Cabinetry</t>
  </si>
  <si>
    <t>Unitah Basin</t>
  </si>
  <si>
    <t>Cabinet Maker/Bench Carpenter</t>
  </si>
  <si>
    <t>51-7011</t>
  </si>
  <si>
    <t>Construction, Manufacturing, Retail, Hospitality, Real Estate, Business &amp; Entrepreneurship</t>
  </si>
  <si>
    <t>Low demand and low wage trajectory, comparatively, low transferability</t>
  </si>
  <si>
    <t>FCTC37</t>
  </si>
  <si>
    <t>Carpentry Fundamentals</t>
  </si>
  <si>
    <t>Ogden Weber, Salt Lake, Snow, USU, Unitah Basin</t>
  </si>
  <si>
    <t>Low wage trajectory, and low stackability, comparatively</t>
  </si>
  <si>
    <t>FCTC38</t>
  </si>
  <si>
    <t>Construction Technology</t>
  </si>
  <si>
    <t>Bridgerland, Snow, USU, Unitah Basin</t>
  </si>
  <si>
    <t>FCTC39</t>
  </si>
  <si>
    <t>Electrical Residential</t>
  </si>
  <si>
    <t>47-1011</t>
  </si>
  <si>
    <t>Construction, Manufacturing, Energy, Technology, Business &amp; Entrepreneurship</t>
  </si>
  <si>
    <t>FCTC40</t>
  </si>
  <si>
    <t>HVCAR Technician</t>
  </si>
  <si>
    <t>Davis , Dixie, Mountainland, Salt Lake, Snow, USU</t>
  </si>
  <si>
    <t>low transferability and low stackability, comparatively</t>
  </si>
  <si>
    <t>FCTC41</t>
  </si>
  <si>
    <t>Plumbing Residential</t>
  </si>
  <si>
    <t>FCTC42</t>
  </si>
  <si>
    <t>Advanced Energy Transportation</t>
  </si>
  <si>
    <t>high school enrollment eligible, licensure and age restrictions may apply</t>
  </si>
  <si>
    <t>FCTC43</t>
  </si>
  <si>
    <t>Biotechnology</t>
  </si>
  <si>
    <t>Healthcare, Biotechnology, Research, Agriculture, Manufacturing</t>
  </si>
  <si>
    <t>low demand, comparatively, significant time to completion</t>
  </si>
  <si>
    <t>FCTC44</t>
  </si>
  <si>
    <t>Culinary Arts</t>
  </si>
  <si>
    <t>Bridgerland, Davis, Dixie, Mountainland, Ogden-Weber, Southwest, Unitah Basin</t>
  </si>
  <si>
    <t>Hospitality, Food Service, Healthcare, Education, Tourism</t>
  </si>
  <si>
    <t>low wage trajectory, minimal stackability or transferability</t>
  </si>
  <si>
    <t>FCTC45</t>
  </si>
  <si>
    <t>Bridgerland, Davis, Dixie, Mountainland, Snow, Southwest, Tooele, USU</t>
  </si>
  <si>
    <t>Healthcare, Public Safety, Emergency Services, Government, Education</t>
  </si>
  <si>
    <t>limited age restrictions</t>
  </si>
  <si>
    <t>low demand, age restrictions likely</t>
  </si>
  <si>
    <t>FCTC46</t>
  </si>
  <si>
    <t>Medical Billing and Coding</t>
  </si>
  <si>
    <t xml:space="preserve">Davis, Mountainland, Ogden-Weber, Salt Lake. </t>
  </si>
  <si>
    <t>low wage trajectory, significant time to completion, can consider other CTE or industry recognized options</t>
  </si>
  <si>
    <t>FCTC47</t>
  </si>
  <si>
    <t>Davis, Dixie, Mountainland, Ogden-Weber, Salt Lake, Southwest, Tooele, USU, Unitah Basin</t>
  </si>
  <si>
    <t>Healthcare,  Technology, Research</t>
  </si>
  <si>
    <t>Age restriction apply, but high school eligible</t>
  </si>
  <si>
    <t>FCTC48</t>
  </si>
  <si>
    <t>Phlebotomy</t>
  </si>
  <si>
    <t xml:space="preserve">Davis, Dixie, Mountainland, Ogden-Weber, Salt Lake, Snow, Southwest, Tooele, USU </t>
  </si>
  <si>
    <t>FCTC49</t>
  </si>
  <si>
    <t>Radiography Technology</t>
  </si>
  <si>
    <t>experience and/or licensure required, other options may be available</t>
  </si>
  <si>
    <t>FCTC50</t>
  </si>
  <si>
    <t>Sterile Processing Technican</t>
  </si>
  <si>
    <t>FCTC51</t>
  </si>
  <si>
    <t>Surgical Technology</t>
  </si>
  <si>
    <t>Davis, Mountainland, Southwest, Unitah Basin</t>
  </si>
  <si>
    <t>FCTC52</t>
  </si>
  <si>
    <t>Veterinary Assisting</t>
  </si>
  <si>
    <t>Bridgerland, USU</t>
  </si>
  <si>
    <t>Veterinary Technology AAS→Animal,Dairy and Veterinary Sciences BS, Health Science BS</t>
  </si>
  <si>
    <t xml:space="preserve">significant time to completion, age restrictions likely, Encourage CTE pathway completion or embedded and related Industry Recognized Credentials </t>
  </si>
  <si>
    <t>FCTC53</t>
  </si>
  <si>
    <t>Law Enforcement Officer</t>
  </si>
  <si>
    <t>Bridgerland, Tooele, USU</t>
  </si>
  <si>
    <t>Police and Sheriff's Patrol Officers</t>
  </si>
  <si>
    <t>Public Safety, Government, Security Services, Human Services</t>
  </si>
  <si>
    <t xml:space="preserve"> unlikely to enroll in high school, age restrictions, encourage other CTE pathways or entry level Industry Recognized Credentials along the pathway for entry after high school graduation</t>
  </si>
  <si>
    <t>FCTC54</t>
  </si>
  <si>
    <t>Unmanned Aircraft Systems</t>
  </si>
  <si>
    <t>USU</t>
  </si>
  <si>
    <t>Aviation &amp; Aerospace, Agriculture, Public Safety, Energy, Construction, Infrastructure, Environmental Services</t>
  </si>
  <si>
    <t>significant time to completion, minimal demand</t>
  </si>
  <si>
    <t>FCTC55</t>
  </si>
  <si>
    <t>Commercial Driver's License - Class A</t>
  </si>
  <si>
    <t>Bridgerland, Davis, Dixie, Mountainland, Salt Lake, Snow, Southwest, Tooele, USU, Unitah Basin</t>
  </si>
  <si>
    <t>Transportation, Automotive Retail. Supply Chain, Logistics, Construction, Government, Technology</t>
  </si>
  <si>
    <t>FCTC56</t>
  </si>
  <si>
    <t>Commercial Driver's License - Class B</t>
  </si>
  <si>
    <t>Dixie, Tooele, Unitah Basin</t>
  </si>
  <si>
    <t>Bus drivers, Transit and Intercity</t>
  </si>
  <si>
    <t>53-3052</t>
  </si>
  <si>
    <t>38.625.60</t>
  </si>
  <si>
    <t>FCTC57</t>
  </si>
  <si>
    <t>Diesel Technology</t>
  </si>
  <si>
    <t>Bridgerland, Davis, Dixie, Mountainland, Salt Lake, Snow, Tooele, USU, Unitah Basin</t>
  </si>
  <si>
    <t>Transportation, Automotive Retail. Supply Chain, Logistics, Construction, Government, Technology, Energy</t>
  </si>
  <si>
    <t>FCTC58</t>
  </si>
  <si>
    <t>Non-Destructive Inspection</t>
  </si>
  <si>
    <t xml:space="preserve">Ogden-Weber </t>
  </si>
  <si>
    <t>Inspectors, Testers, Sorters, Samplers, and Weighers</t>
  </si>
  <si>
    <t>51-9061</t>
  </si>
  <si>
    <t>Manufacturing, Aerospace, Energy, Construction, Transportation, Defense</t>
  </si>
  <si>
    <t>FCTC59</t>
  </si>
  <si>
    <t xml:space="preserve">Interior Design </t>
  </si>
  <si>
    <t>Bridgerland non-degree certification</t>
  </si>
  <si>
    <t xml:space="preserve">17-3011 
</t>
  </si>
  <si>
    <t>Low demand,encourage other CTE pathways or entry level Industry Recognized Credentials along the pathway for entry after high school graduation</t>
  </si>
  <si>
    <t>FCTC60</t>
  </si>
  <si>
    <t xml:space="preserve">Real Estate </t>
  </si>
  <si>
    <t xml:space="preserve">Bridgerland, Ogden-Weber </t>
  </si>
  <si>
    <t>Real Estate Sales Agent</t>
  </si>
  <si>
    <t>Cannot complete until 18+ and high school diploma</t>
  </si>
  <si>
    <t>FCTC61</t>
  </si>
  <si>
    <t>Heavy Equipment Operator</t>
  </si>
  <si>
    <t>FCTC62</t>
  </si>
  <si>
    <t>Tower Technician</t>
  </si>
  <si>
    <t>Electrical Power Line Installers and Repairers</t>
  </si>
  <si>
    <t>49-9051</t>
  </si>
  <si>
    <t>Energy,  Telecommunications, Construction, Government</t>
  </si>
  <si>
    <t>low stackability, low transferability, advanced certification</t>
  </si>
  <si>
    <t>FCTC63</t>
  </si>
  <si>
    <t>Hair Design</t>
  </si>
  <si>
    <t>Davis</t>
  </si>
  <si>
    <t>39-5012</t>
  </si>
  <si>
    <t>FCTC64</t>
  </si>
  <si>
    <t>Master Hair Design and Master Barber</t>
  </si>
  <si>
    <t>37.876.80</t>
  </si>
  <si>
    <t>FCTC65</t>
  </si>
  <si>
    <t>Meat Services</t>
  </si>
  <si>
    <t>Food Processing, Agriculture, Retail, Hospitality, Manufacturing</t>
  </si>
  <si>
    <t>FCTC66</t>
  </si>
  <si>
    <t>Basic Corrections Officer</t>
  </si>
  <si>
    <t>Corrections Officer</t>
  </si>
  <si>
    <t>33-3012</t>
  </si>
  <si>
    <t>Government and Public Works, Human Services</t>
  </si>
  <si>
    <t>FCTC67</t>
  </si>
  <si>
    <t>Firefighter</t>
  </si>
  <si>
    <t>Bridgerland, Davis, Dixie, Southwest</t>
  </si>
  <si>
    <t>FCTC68</t>
  </si>
  <si>
    <t>Collision Repair Technology</t>
  </si>
  <si>
    <t>Bridgerland, Dixie, Salt Lake</t>
  </si>
  <si>
    <t>low demand, significant time to completion</t>
  </si>
  <si>
    <t>34.340.80</t>
  </si>
  <si>
    <t>N/A</t>
  </si>
  <si>
    <t>34,777,60</t>
  </si>
  <si>
    <r>
      <rPr>
        <b/>
        <sz val="9"/>
        <color theme="1"/>
        <rFont val="Open Sans"/>
        <family val="2"/>
      </rPr>
      <t xml:space="preserve">Transferable industries with skills alignment: 
</t>
    </r>
    <r>
      <rPr>
        <sz val="9"/>
        <color theme="1"/>
        <rFont val="Open Sans"/>
        <family val="2"/>
      </rPr>
      <t>Indicator that credential is: Transferability and Portable</t>
    </r>
  </si>
  <si>
    <r>
      <t xml:space="preserve">Occupational Mean Wage
</t>
    </r>
    <r>
      <rPr>
        <sz val="9"/>
        <color theme="1"/>
        <rFont val="Open Sans"/>
        <family val="2"/>
      </rPr>
      <t>Indicator that credential is: Livable Wage Trajectory</t>
    </r>
  </si>
  <si>
    <r>
      <t xml:space="preserve">Annual Openings in Utah
(evaluated year over year average)
</t>
    </r>
    <r>
      <rPr>
        <sz val="9"/>
        <color theme="1"/>
        <rFont val="Open Sans"/>
        <family val="2"/>
      </rPr>
      <t>Indicator that credential is: 
Portable and Transferable, Demand-Aligned, Employer Validated</t>
    </r>
  </si>
  <si>
    <r>
      <t xml:space="preserve">Employer &amp; Industry Validation Documentation
</t>
    </r>
    <r>
      <rPr>
        <sz val="9"/>
        <color theme="1"/>
        <rFont val="Open Sans"/>
        <family val="2"/>
      </rPr>
      <t>Indicator that credential is: 
Employer Validated</t>
    </r>
  </si>
  <si>
    <r>
      <t xml:space="preserve">Economic Threshold Review: Livable Wage Trajectory
</t>
    </r>
    <r>
      <rPr>
        <sz val="9"/>
        <color theme="1"/>
        <rFont val="Open Sans"/>
        <family val="2"/>
      </rPr>
      <t>Lightcast Data Source</t>
    </r>
  </si>
  <si>
    <r>
      <t xml:space="preserve">Economic Threshold: Demand Aligned
</t>
    </r>
    <r>
      <rPr>
        <sz val="9"/>
        <color theme="1"/>
        <rFont val="Open Sans"/>
        <family val="2"/>
      </rPr>
      <t>Lightcast Data Source</t>
    </r>
  </si>
  <si>
    <r>
      <t xml:space="preserve">Economic Threshold: Employer Validated
</t>
    </r>
    <r>
      <rPr>
        <sz val="9"/>
        <color theme="1"/>
        <rFont val="Open Sans"/>
        <family val="2"/>
      </rPr>
      <t>Shared Data provided from USHE, USBE</t>
    </r>
    <r>
      <rPr>
        <b/>
        <sz val="10"/>
        <color theme="1"/>
        <rFont val="Open Sans"/>
        <family val="2"/>
      </rPr>
      <t xml:space="preserve">
</t>
    </r>
  </si>
  <si>
    <r>
      <t xml:space="preserve">Time to Completion
</t>
    </r>
    <r>
      <rPr>
        <sz val="9"/>
        <color theme="1"/>
        <rFont val="Open Sans"/>
        <family val="2"/>
      </rPr>
      <t>* note, recommended time for stand alone credential, not including prerequisites</t>
    </r>
  </si>
  <si>
    <r>
      <t xml:space="preserve">High School Eligible
</t>
    </r>
    <r>
      <rPr>
        <sz val="8"/>
        <color theme="1"/>
        <rFont val="Open Sans"/>
        <family val="2"/>
      </rPr>
      <t>Is a high school diploma required? Are there prerequisite knowledge, credentials or age limitations to earning the credential</t>
    </r>
  </si>
  <si>
    <r>
      <t xml:space="preserve">Learner Readiness Review: Stackability
</t>
    </r>
    <r>
      <rPr>
        <sz val="8"/>
        <color theme="1"/>
        <rFont val="Open Sans"/>
        <family val="2"/>
      </rPr>
      <t>Score of 3 -&gt; multiple stack options from 2 to 4 year
Score of 1 - no path or needs multiple other certifications to achieve 2 year credential</t>
    </r>
  </si>
  <si>
    <r>
      <t xml:space="preserve">Learner Readiness Review: Time to Completion
</t>
    </r>
    <r>
      <rPr>
        <sz val="8"/>
        <color theme="1"/>
        <rFont val="Open Sans"/>
        <family val="2"/>
      </rPr>
      <t xml:space="preserve">Score of 3 = 120-450 hours for 300 high school with 150 post high school
Score of 2: more than 150 post high school hours or fewer than 120
Score or 1: less than 120 or longer than 750 </t>
    </r>
  </si>
  <si>
    <r>
      <t xml:space="preserve">Eligible Education Institution or alternate limitation
</t>
    </r>
    <r>
      <rPr>
        <sz val="10"/>
        <color theme="1"/>
        <rFont val="Open Sans"/>
        <family val="2"/>
      </rPr>
      <t xml:space="preserve"> </t>
    </r>
    <r>
      <rPr>
        <sz val="7"/>
        <color theme="1"/>
        <rFont val="Open Sans"/>
        <family val="2"/>
      </rPr>
      <t>(Should a credential not have a connection to an eligible USHE or USBE institution, it is not considered a First Credential)</t>
    </r>
  </si>
  <si>
    <r>
      <rPr>
        <b/>
        <sz val="12"/>
        <color theme="1"/>
        <rFont val="Open Sans"/>
        <family val="2"/>
      </rPr>
      <t>Issuer / Industry Recognized:</t>
    </r>
    <r>
      <rPr>
        <b/>
        <sz val="9"/>
        <color theme="1"/>
        <rFont val="Open Sans"/>
        <family val="2"/>
      </rPr>
      <t xml:space="preserve"> </t>
    </r>
    <r>
      <rPr>
        <sz val="9"/>
        <color theme="1"/>
        <rFont val="Open Sans"/>
        <family val="2"/>
      </rPr>
      <t>Indicator that credential is: 
Aligned to Rigorous Standards, Employer Validated</t>
    </r>
  </si>
  <si>
    <r>
      <t xml:space="preserve">ECONOMIC RUBRIC TOTAL SCORE:
</t>
    </r>
    <r>
      <rPr>
        <sz val="9"/>
        <color theme="1"/>
        <rFont val="Open Sans"/>
        <family val="2"/>
      </rPr>
      <t>total possible score of 13</t>
    </r>
  </si>
  <si>
    <r>
      <t xml:space="preserve">Issuer / Industry Recognized: </t>
    </r>
    <r>
      <rPr>
        <sz val="12"/>
        <color theme="1"/>
        <rFont val="Open Sans"/>
        <family val="2"/>
      </rPr>
      <t>Indicator that credential is: 
Aligned to Rigorous Standards, Employer Validated</t>
    </r>
  </si>
  <si>
    <r>
      <t xml:space="preserve">Assumed Occupation Alignment:
</t>
    </r>
    <r>
      <rPr>
        <sz val="12"/>
        <color theme="1"/>
        <rFont val="Open Sans"/>
        <family val="2"/>
      </rPr>
      <t xml:space="preserve"> Indicator that credential is: Transferability and Stackability</t>
    </r>
  </si>
  <si>
    <r>
      <t xml:space="preserve">Occupational Entry Level Wage
</t>
    </r>
    <r>
      <rPr>
        <sz val="12"/>
        <color theme="1"/>
        <rFont val="Open Sans"/>
        <family val="2"/>
      </rPr>
      <t>Indicator that credential is: 
Livable Wage Trajectory</t>
    </r>
  </si>
  <si>
    <r>
      <t xml:space="preserve">Occupational Mean Wage
</t>
    </r>
    <r>
      <rPr>
        <sz val="12"/>
        <color theme="1"/>
        <rFont val="Open Sans"/>
        <family val="2"/>
      </rPr>
      <t>Indicator that credential is: Livable Wage Trajectory</t>
    </r>
  </si>
  <si>
    <r>
      <t xml:space="preserve">Annual Openings in Utah
(evaluated year over year average)
</t>
    </r>
    <r>
      <rPr>
        <sz val="12"/>
        <color theme="1"/>
        <rFont val="Open Sans"/>
        <family val="2"/>
      </rPr>
      <t>Indicator that credential is: 
Portable and Transferable, Demand-Aligned, Employer Validated</t>
    </r>
  </si>
  <si>
    <r>
      <t xml:space="preserve">Employer &amp; Industry Validation Documentation
</t>
    </r>
    <r>
      <rPr>
        <sz val="12"/>
        <color theme="1"/>
        <rFont val="Open Sans"/>
        <family val="2"/>
      </rPr>
      <t>Indicator that credential is: 
Employer Validated</t>
    </r>
  </si>
  <si>
    <r>
      <t xml:space="preserve">Economic Threshold Review: Livable Wage Trajectory
</t>
    </r>
    <r>
      <rPr>
        <sz val="12"/>
        <color theme="1"/>
        <rFont val="Open Sans"/>
        <family val="2"/>
      </rPr>
      <t>Lightcast Data Source</t>
    </r>
  </si>
  <si>
    <r>
      <t xml:space="preserve">Economic Threshold: Demand Aligned
</t>
    </r>
    <r>
      <rPr>
        <sz val="12"/>
        <color theme="1"/>
        <rFont val="Open Sans"/>
        <family val="2"/>
      </rPr>
      <t>Lightcast Data Source</t>
    </r>
  </si>
  <si>
    <r>
      <t xml:space="preserve">Economic Threshold: Employer Validated
</t>
    </r>
    <r>
      <rPr>
        <sz val="12"/>
        <color theme="1"/>
        <rFont val="Open Sans"/>
        <family val="2"/>
      </rPr>
      <t>Shared Data provided from USHE, USBE</t>
    </r>
    <r>
      <rPr>
        <b/>
        <sz val="12"/>
        <color theme="1"/>
        <rFont val="Open Sans"/>
        <family val="2"/>
      </rPr>
      <t xml:space="preserve">
</t>
    </r>
  </si>
  <si>
    <r>
      <t xml:space="preserve">ECONOMIC RUBRIC TOTAL SCORE:
</t>
    </r>
    <r>
      <rPr>
        <sz val="12"/>
        <color theme="1"/>
        <rFont val="Open Sans"/>
        <family val="2"/>
      </rPr>
      <t>total possible score of 13</t>
    </r>
    <r>
      <rPr>
        <b/>
        <sz val="12"/>
        <color theme="1"/>
        <rFont val="Open Sans"/>
        <family val="2"/>
      </rPr>
      <t xml:space="preserve">
</t>
    </r>
  </si>
  <si>
    <r>
      <t xml:space="preserve">Time to Completion
</t>
    </r>
    <r>
      <rPr>
        <sz val="12"/>
        <color theme="1"/>
        <rFont val="Open Sans"/>
        <family val="2"/>
      </rPr>
      <t>* note, recommended time for stand alone credential, not including prerequisites</t>
    </r>
  </si>
  <si>
    <r>
      <t xml:space="preserve">High School Eligible
</t>
    </r>
    <r>
      <rPr>
        <sz val="12"/>
        <color theme="1"/>
        <rFont val="Open Sans"/>
        <family val="2"/>
      </rPr>
      <t>Is a high school diploma required? Are there prerequisite knowledge, credentials or age limitations to earning the credential</t>
    </r>
  </si>
  <si>
    <r>
      <t xml:space="preserve">Learner Readiness Review: Stackability
</t>
    </r>
    <r>
      <rPr>
        <sz val="12"/>
        <color theme="1"/>
        <rFont val="Open Sans"/>
        <family val="2"/>
      </rPr>
      <t>Score of 3 -&gt; multiple stack options from 2 to 4 year
Score of 1 - no path or needs multiple other certifications to achieve 2 year credential</t>
    </r>
  </si>
  <si>
    <r>
      <t xml:space="preserve">Learner Readiness Review: Time to Completion
</t>
    </r>
    <r>
      <rPr>
        <sz val="12"/>
        <color theme="1"/>
        <rFont val="Open Sans"/>
        <family val="2"/>
      </rPr>
      <t xml:space="preserve">Score of 3 = 120-450 hours for 300 high school with 150 post high school
Score of 2: more than 150 post high school hours or fewer than 120
Score or 1: less than 120 or longer than 750 </t>
    </r>
  </si>
  <si>
    <r>
      <t xml:space="preserve">Eligible Education Institution or alternate limitation
</t>
    </r>
    <r>
      <rPr>
        <sz val="12"/>
        <color theme="1"/>
        <rFont val="Open Sans"/>
        <family val="2"/>
      </rPr>
      <t xml:space="preserve"> (Should a credential not have a connection to an eligible USHE or USBE institution, it is not considered a First Credential)</t>
    </r>
  </si>
  <si>
    <r>
      <t xml:space="preserve">LEARNER READINESS TOTAL
</t>
    </r>
    <r>
      <rPr>
        <sz val="12"/>
        <color theme="1"/>
        <rFont val="Open Sans"/>
        <family val="2"/>
      </rPr>
      <t>Rubric Total Possible is 9</t>
    </r>
  </si>
  <si>
    <r>
      <t xml:space="preserve">TOTAL RUBRIC SCORE
</t>
    </r>
    <r>
      <rPr>
        <sz val="12"/>
        <color theme="1"/>
        <rFont val="Open Sans"/>
        <family val="2"/>
      </rPr>
      <t>total possible is 22</t>
    </r>
  </si>
  <si>
    <t xml:space="preserve">Complete upon High School Graduation 
</t>
  </si>
  <si>
    <r>
      <rPr>
        <b/>
        <sz val="18"/>
        <color theme="1"/>
        <rFont val="Open Sans"/>
        <family val="2"/>
      </rPr>
      <t>Issuer / Industry Recognized:</t>
    </r>
    <r>
      <rPr>
        <b/>
        <sz val="12"/>
        <color theme="1"/>
        <rFont val="Open Sans"/>
        <family val="2"/>
      </rPr>
      <t xml:space="preserve"> </t>
    </r>
    <r>
      <rPr>
        <sz val="12"/>
        <color theme="1"/>
        <rFont val="Open Sans"/>
        <family val="2"/>
      </rPr>
      <t>Indicator that credential is: 
Aligned to Rigorous Standards, Employer Validated</t>
    </r>
  </si>
  <si>
    <r>
      <rPr>
        <b/>
        <sz val="18"/>
        <color theme="1"/>
        <rFont val="Open Sans"/>
        <family val="2"/>
      </rPr>
      <t>Assumed Occupation Alignment:</t>
    </r>
    <r>
      <rPr>
        <b/>
        <sz val="12"/>
        <color theme="1"/>
        <rFont val="Open Sans"/>
        <family val="2"/>
      </rPr>
      <t xml:space="preserve">
</t>
    </r>
    <r>
      <rPr>
        <sz val="12"/>
        <color theme="1"/>
        <rFont val="Open Sans"/>
        <family val="2"/>
      </rPr>
      <t xml:space="preserve"> Indicator that credential is: Transferability and Stackability</t>
    </r>
  </si>
  <si>
    <r>
      <rPr>
        <b/>
        <sz val="18"/>
        <color theme="1"/>
        <rFont val="Open Sans"/>
        <family val="2"/>
      </rPr>
      <t>Occupational Entry Level Wage</t>
    </r>
    <r>
      <rPr>
        <b/>
        <sz val="12"/>
        <color theme="1"/>
        <rFont val="Open Sans"/>
        <family val="2"/>
      </rPr>
      <t xml:space="preserve">
</t>
    </r>
    <r>
      <rPr>
        <sz val="12"/>
        <color theme="1"/>
        <rFont val="Open Sans"/>
        <family val="2"/>
      </rPr>
      <t>Indicator that credential is: 
Livable Wage Trajectory</t>
    </r>
  </si>
  <si>
    <r>
      <t xml:space="preserve">Transferable industries with skills alignment: 
</t>
    </r>
    <r>
      <rPr>
        <sz val="12"/>
        <color theme="1"/>
        <rFont val="Open Sans"/>
        <family val="2"/>
      </rPr>
      <t>Indicator that credential is: Transferability and Portable</t>
    </r>
  </si>
  <si>
    <r>
      <rPr>
        <b/>
        <sz val="20"/>
        <color theme="1"/>
        <rFont val="Open Sans"/>
        <family val="2"/>
      </rPr>
      <t xml:space="preserve">Issuer / Industry Recognized: </t>
    </r>
    <r>
      <rPr>
        <sz val="12"/>
        <color theme="1"/>
        <rFont val="Open Sans"/>
        <family val="2"/>
      </rPr>
      <t>Indicator that credential is: 
Aligned to Rigorous Standards, Employer Validated</t>
    </r>
  </si>
  <si>
    <r>
      <rPr>
        <b/>
        <sz val="20"/>
        <color theme="1"/>
        <rFont val="Open Sans"/>
        <family val="2"/>
      </rPr>
      <t>Assumed Occupation Alignment:</t>
    </r>
    <r>
      <rPr>
        <b/>
        <sz val="12"/>
        <color theme="1"/>
        <rFont val="Open Sans"/>
        <family val="2"/>
      </rPr>
      <t xml:space="preserve">
</t>
    </r>
    <r>
      <rPr>
        <sz val="12"/>
        <color theme="1"/>
        <rFont val="Open Sans"/>
        <family val="2"/>
      </rPr>
      <t xml:space="preserve"> Indicator that credential is: Transferability and Stackability</t>
    </r>
  </si>
  <si>
    <r>
      <rPr>
        <b/>
        <sz val="22"/>
        <color theme="1"/>
        <rFont val="Open Sans"/>
        <family val="2"/>
      </rPr>
      <t>Issuer / Industry Recognized:</t>
    </r>
    <r>
      <rPr>
        <b/>
        <sz val="12"/>
        <color theme="1"/>
        <rFont val="Open Sans"/>
        <family val="2"/>
      </rPr>
      <t xml:space="preserve"> </t>
    </r>
    <r>
      <rPr>
        <sz val="12"/>
        <color theme="1"/>
        <rFont val="Open Sans"/>
        <family val="2"/>
      </rPr>
      <t>Indicator that credential is: 
Aligned to Rigorous Standards, Employer Validated</t>
    </r>
  </si>
  <si>
    <r>
      <rPr>
        <b/>
        <sz val="12"/>
        <color theme="1"/>
        <rFont val="Open Sans"/>
        <family val="2"/>
      </rPr>
      <t>Assumed Occupation Alignment:</t>
    </r>
    <r>
      <rPr>
        <b/>
        <sz val="9"/>
        <color theme="1"/>
        <rFont val="Open Sans"/>
        <family val="2"/>
      </rPr>
      <t xml:space="preserve">
</t>
    </r>
    <r>
      <rPr>
        <sz val="9"/>
        <color theme="1"/>
        <rFont val="Open Sans"/>
        <family val="2"/>
      </rPr>
      <t xml:space="preserve"> Indicator that credential is: Transferability and Stackability</t>
    </r>
  </si>
  <si>
    <r>
      <rPr>
        <b/>
        <sz val="12"/>
        <color theme="1"/>
        <rFont val="Open Sans"/>
        <family val="2"/>
      </rPr>
      <t>Occupational Entry Level Wage</t>
    </r>
    <r>
      <rPr>
        <b/>
        <sz val="10"/>
        <color theme="1"/>
        <rFont val="Open Sans"/>
        <family val="2"/>
      </rPr>
      <t xml:space="preserve">
</t>
    </r>
    <r>
      <rPr>
        <sz val="9"/>
        <color theme="1"/>
        <rFont val="Open Sans"/>
        <family val="2"/>
      </rPr>
      <t>Indicator that credential is: 
Livable Wage Trajectory</t>
    </r>
  </si>
  <si>
    <t>FCIR193</t>
  </si>
  <si>
    <t>FCIR194</t>
  </si>
  <si>
    <t>Firefighter, First line supervisor of firefighting and prevention workers</t>
  </si>
  <si>
    <t>Automotive Service Technician, Tire Technician, Quick Lube Technician</t>
  </si>
  <si>
    <t>Aircraft Service Technician, Drone Pilot, Helicopter Maintenance Technician</t>
  </si>
  <si>
    <t>Diesel Service Technician</t>
  </si>
  <si>
    <r>
      <rPr>
        <b/>
        <sz val="20"/>
        <color theme="1"/>
        <rFont val="Open Sans"/>
        <family val="2"/>
      </rPr>
      <t>LEARNER READINESS TOTAL</t>
    </r>
    <r>
      <rPr>
        <b/>
        <sz val="12"/>
        <color theme="1"/>
        <rFont val="Open Sans"/>
        <family val="2"/>
      </rPr>
      <t xml:space="preserve">
Total possible score is 9</t>
    </r>
  </si>
  <si>
    <r>
      <rPr>
        <b/>
        <sz val="20"/>
        <color theme="1"/>
        <rFont val="Open Sans"/>
        <family val="2"/>
      </rPr>
      <t>ECONOMIC RUBRIC TOTAL SCORE:</t>
    </r>
    <r>
      <rPr>
        <b/>
        <sz val="12"/>
        <color theme="1"/>
        <rFont val="Open Sans"/>
        <family val="2"/>
      </rPr>
      <t xml:space="preserve">
T</t>
    </r>
    <r>
      <rPr>
        <b/>
        <sz val="12"/>
        <color theme="1"/>
        <rFont val="Open Sans"/>
      </rPr>
      <t>otal possible score of 13</t>
    </r>
    <r>
      <rPr>
        <b/>
        <sz val="12"/>
        <color theme="1"/>
        <rFont val="Open Sans"/>
        <family val="2"/>
      </rPr>
      <t xml:space="preserve">
</t>
    </r>
  </si>
  <si>
    <r>
      <rPr>
        <b/>
        <sz val="20"/>
        <color theme="1"/>
        <rFont val="Open Sans"/>
        <family val="2"/>
      </rPr>
      <t>TOTAL RUBRIC SCORE</t>
    </r>
    <r>
      <rPr>
        <b/>
        <sz val="12"/>
        <color theme="1"/>
        <rFont val="Open Sans"/>
        <family val="2"/>
      </rPr>
      <t xml:space="preserve">
Total possible score is 22</t>
    </r>
  </si>
  <si>
    <r>
      <rPr>
        <b/>
        <sz val="20"/>
        <color theme="1"/>
        <rFont val="Open Sans"/>
        <family val="2"/>
      </rPr>
      <t>ECONOMIC RUBRIC TOTAL SCORE:</t>
    </r>
    <r>
      <rPr>
        <b/>
        <sz val="12"/>
        <color theme="1"/>
        <rFont val="Open Sans"/>
        <family val="2"/>
      </rPr>
      <t xml:space="preserve">
</t>
    </r>
    <r>
      <rPr>
        <b/>
        <sz val="12"/>
        <color theme="1"/>
        <rFont val="Open Sans"/>
      </rPr>
      <t>Total possible score of 13</t>
    </r>
    <r>
      <rPr>
        <b/>
        <sz val="12"/>
        <color theme="1"/>
        <rFont val="Open Sans"/>
        <family val="2"/>
      </rPr>
      <t xml:space="preserve">
</t>
    </r>
  </si>
  <si>
    <r>
      <rPr>
        <b/>
        <sz val="18"/>
        <color theme="1"/>
        <rFont val="Open Sans"/>
        <family val="2"/>
      </rPr>
      <t xml:space="preserve">Issuer / Industry Recognized:
</t>
    </r>
    <r>
      <rPr>
        <sz val="12"/>
        <color theme="1"/>
        <rFont val="Open Sans"/>
        <family val="2"/>
      </rPr>
      <t>Indicator that credential is: 
Aligned to Rigorous Standards, Employer Validated</t>
    </r>
  </si>
  <si>
    <t>Corporate Planner, Hotel Management, Travel Agent</t>
  </si>
  <si>
    <r>
      <t xml:space="preserve">ECONOMIC RUBRIC TOTAL SCORE
</t>
    </r>
    <r>
      <rPr>
        <b/>
        <sz val="10"/>
        <color theme="1"/>
        <rFont val="Open Sans"/>
      </rPr>
      <t>Total Possible Score of 13</t>
    </r>
  </si>
  <si>
    <r>
      <rPr>
        <b/>
        <sz val="16"/>
        <color theme="1"/>
        <rFont val="Open Sans"/>
      </rPr>
      <t>LEARNER READINESS TOTAL</t>
    </r>
    <r>
      <rPr>
        <b/>
        <sz val="12"/>
        <color theme="1"/>
        <rFont val="Open Sans"/>
        <family val="2"/>
      </rPr>
      <t xml:space="preserve">
</t>
    </r>
    <r>
      <rPr>
        <sz val="12"/>
        <color theme="1"/>
        <rFont val="Open Sans"/>
        <family val="2"/>
      </rPr>
      <t>Total Possible Score is 9</t>
    </r>
  </si>
  <si>
    <r>
      <rPr>
        <b/>
        <sz val="16"/>
        <color theme="1"/>
        <rFont val="Open Sans"/>
        <family val="2"/>
      </rPr>
      <t>ECONOMIC RUBRIC TOTAL SCORE:</t>
    </r>
    <r>
      <rPr>
        <b/>
        <sz val="12"/>
        <color theme="1"/>
        <rFont val="Open Sans"/>
        <family val="2"/>
      </rPr>
      <t xml:space="preserve">
</t>
    </r>
    <r>
      <rPr>
        <sz val="12"/>
        <color theme="1"/>
        <rFont val="Open Sans"/>
      </rPr>
      <t>T</t>
    </r>
    <r>
      <rPr>
        <sz val="12"/>
        <color theme="1"/>
        <rFont val="Open Sans"/>
        <family val="2"/>
      </rPr>
      <t>otal possible score of 13</t>
    </r>
    <r>
      <rPr>
        <b/>
        <sz val="12"/>
        <color theme="1"/>
        <rFont val="Open Sans"/>
        <family val="2"/>
      </rPr>
      <t xml:space="preserve">
</t>
    </r>
  </si>
  <si>
    <r>
      <rPr>
        <b/>
        <sz val="16"/>
        <color theme="1"/>
        <rFont val="Open Sans"/>
        <family val="2"/>
      </rPr>
      <t>TOTAL RUBRIC SCORE</t>
    </r>
    <r>
      <rPr>
        <b/>
        <sz val="12"/>
        <color theme="1"/>
        <rFont val="Open Sans"/>
        <family val="2"/>
      </rPr>
      <t xml:space="preserve">
</t>
    </r>
    <r>
      <rPr>
        <sz val="12"/>
        <color theme="1"/>
        <rFont val="Open Sans"/>
      </rPr>
      <t>T</t>
    </r>
    <r>
      <rPr>
        <sz val="12"/>
        <color theme="1"/>
        <rFont val="Open Sans"/>
        <family val="2"/>
      </rPr>
      <t>otal Possible Score is 22</t>
    </r>
  </si>
  <si>
    <r>
      <rPr>
        <b/>
        <sz val="20"/>
        <color theme="1"/>
        <rFont val="Open Sans"/>
        <family val="2"/>
      </rPr>
      <t>ECONOMIC RUBRIC TOTAL SCORE:</t>
    </r>
    <r>
      <rPr>
        <b/>
        <sz val="12"/>
        <color theme="1"/>
        <rFont val="Open Sans"/>
        <family val="2"/>
      </rPr>
      <t xml:space="preserve">
</t>
    </r>
    <r>
      <rPr>
        <sz val="12"/>
        <color theme="1"/>
        <rFont val="Open Sans"/>
      </rPr>
      <t>Total possible score of 13</t>
    </r>
    <r>
      <rPr>
        <b/>
        <sz val="12"/>
        <color theme="1"/>
        <rFont val="Open Sans"/>
        <family val="2"/>
      </rPr>
      <t xml:space="preserve">
</t>
    </r>
  </si>
  <si>
    <r>
      <rPr>
        <b/>
        <sz val="20"/>
        <color theme="1"/>
        <rFont val="Open Sans"/>
        <family val="2"/>
      </rPr>
      <t>LEARNER READINESS TOTAL</t>
    </r>
    <r>
      <rPr>
        <b/>
        <sz val="12"/>
        <color theme="1"/>
        <rFont val="Open Sans"/>
        <family val="2"/>
      </rPr>
      <t xml:space="preserve">
</t>
    </r>
    <r>
      <rPr>
        <sz val="12"/>
        <color theme="1"/>
        <rFont val="Open Sans"/>
      </rPr>
      <t>Total possible score is 9</t>
    </r>
  </si>
  <si>
    <r>
      <rPr>
        <b/>
        <sz val="20"/>
        <color theme="1"/>
        <rFont val="Open Sans"/>
        <family val="2"/>
      </rPr>
      <t>TOTAL RUBRIC SCORE</t>
    </r>
    <r>
      <rPr>
        <b/>
        <sz val="12"/>
        <color theme="1"/>
        <rFont val="Open Sans"/>
        <family val="2"/>
      </rPr>
      <t xml:space="preserve">
</t>
    </r>
    <r>
      <rPr>
        <sz val="12"/>
        <color theme="1"/>
        <rFont val="Open Sans"/>
      </rPr>
      <t>Total possible score is 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</si>
</sst>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quot;$&quot;#,##0"/>
    <numFmt numFmtId="165" formatCode="&quot;$&quot;#,##0.00"/>
    <numFmt numFmtId="166" formatCode="m\-yyyy"/>
  </numFmts>
  <fonts count="34" x14ac:knownFonts="1">
    <font>
      <sz val="10"/>
      <color rgb="FF000000"/>
      <name val="Arial"/>
      <scheme val="minor"/>
    </font>
    <font>
      <b/>
      <sz val="9"/>
      <color theme="1"/>
      <name val="Lato"/>
    </font>
    <font>
      <b/>
      <sz val="10"/>
      <color theme="1"/>
      <name val="Lato"/>
    </font>
    <font>
      <b/>
      <sz val="10"/>
      <color theme="1"/>
      <name val="Arial"/>
      <family val="2"/>
    </font>
    <font>
      <sz val="10"/>
      <color theme="1"/>
      <name val="Arial"/>
      <family val="2"/>
    </font>
    <font>
      <sz val="9"/>
      <color theme="1"/>
      <name val="Lato"/>
    </font>
    <font>
      <sz val="9"/>
      <color theme="1"/>
      <name val="Calibri"/>
      <family val="2"/>
    </font>
    <font>
      <sz val="10"/>
      <color theme="1"/>
      <name val="Lato"/>
    </font>
    <font>
      <sz val="10"/>
      <color theme="1"/>
      <name val="Arial"/>
      <family val="2"/>
      <scheme val="minor"/>
    </font>
    <font>
      <sz val="8"/>
      <color theme="1"/>
      <name val="Lato"/>
    </font>
    <font>
      <sz val="8"/>
      <color theme="1"/>
      <name val="Arial"/>
      <family val="2"/>
    </font>
    <font>
      <sz val="7"/>
      <color theme="1"/>
      <name val="Lato"/>
    </font>
    <font>
      <sz val="9"/>
      <color theme="1"/>
      <name val="Open Sans"/>
      <family val="2"/>
    </font>
    <font>
      <sz val="10"/>
      <color theme="1"/>
      <name val="Open Sans"/>
      <family val="2"/>
    </font>
    <font>
      <sz val="10"/>
      <color rgb="FF000000"/>
      <name val="Open Sans"/>
      <family val="2"/>
    </font>
    <font>
      <sz val="12"/>
      <color theme="1"/>
      <name val="Open Sans"/>
      <family val="2"/>
    </font>
    <font>
      <sz val="12"/>
      <color rgb="FF000000"/>
      <name val="Open Sans"/>
      <family val="2"/>
    </font>
    <font>
      <b/>
      <sz val="9"/>
      <color theme="1"/>
      <name val="Open Sans"/>
      <family val="2"/>
    </font>
    <font>
      <b/>
      <sz val="10"/>
      <color theme="1"/>
      <name val="Open Sans"/>
      <family val="2"/>
    </font>
    <font>
      <sz val="8"/>
      <color theme="1"/>
      <name val="Open Sans"/>
      <family val="2"/>
    </font>
    <font>
      <sz val="7"/>
      <color theme="1"/>
      <name val="Open Sans"/>
      <family val="2"/>
    </font>
    <font>
      <b/>
      <sz val="12"/>
      <color theme="1"/>
      <name val="Open Sans"/>
      <family val="2"/>
    </font>
    <font>
      <b/>
      <sz val="14"/>
      <color theme="1"/>
      <name val="Open Sans"/>
      <family val="2"/>
    </font>
    <font>
      <b/>
      <sz val="16"/>
      <color theme="1"/>
      <name val="Open Sans"/>
      <family val="2"/>
    </font>
    <font>
      <b/>
      <sz val="18"/>
      <color theme="1"/>
      <name val="Open Sans"/>
      <family val="2"/>
    </font>
    <font>
      <b/>
      <sz val="20"/>
      <color theme="1"/>
      <name val="Open Sans"/>
      <family val="2"/>
    </font>
    <font>
      <b/>
      <sz val="16"/>
      <color theme="1"/>
      <name val="Lato"/>
    </font>
    <font>
      <b/>
      <sz val="22"/>
      <color theme="1"/>
      <name val="Open Sans"/>
      <family val="2"/>
    </font>
    <font>
      <b/>
      <sz val="24"/>
      <color theme="1"/>
      <name val="Open Sans"/>
      <family val="2"/>
    </font>
    <font>
      <b/>
      <sz val="12"/>
      <color theme="1"/>
      <name val="Open Sans"/>
    </font>
    <font>
      <sz val="10"/>
      <color rgb="FF000000"/>
      <name val="Arial"/>
      <scheme val="minor"/>
    </font>
    <font>
      <b/>
      <sz val="10"/>
      <color theme="1"/>
      <name val="Open Sans"/>
    </font>
    <font>
      <b/>
      <sz val="16"/>
      <color theme="1"/>
      <name val="Open Sans"/>
    </font>
    <font>
      <sz val="12"/>
      <color theme="1"/>
      <name val="Open Sans"/>
    </font>
  </fonts>
  <fills count="11">
    <fill>
      <patternFill patternType="none"/>
    </fill>
    <fill>
      <patternFill patternType="gray125"/>
    </fill>
    <fill>
      <patternFill patternType="solid">
        <fgColor rgb="FFD0E0E3"/>
        <bgColor rgb="FFD0E0E3"/>
      </patternFill>
    </fill>
    <fill>
      <patternFill patternType="solid">
        <fgColor rgb="FFFFF2CC"/>
        <bgColor rgb="FFFFF2CC"/>
      </patternFill>
    </fill>
    <fill>
      <patternFill patternType="solid">
        <fgColor rgb="FFD9EAD3"/>
        <bgColor rgb="FFD9EAD3"/>
      </patternFill>
    </fill>
    <fill>
      <patternFill patternType="solid">
        <fgColor rgb="FFF6B26B"/>
        <bgColor rgb="FFF6B26B"/>
      </patternFill>
    </fill>
    <fill>
      <patternFill patternType="solid">
        <fgColor rgb="FFFCE5CD"/>
        <bgColor rgb="FFFCE5CD"/>
      </patternFill>
    </fill>
    <fill>
      <patternFill patternType="solid">
        <fgColor rgb="FFF3F3F3"/>
        <bgColor rgb="FFF3F3F3"/>
      </patternFill>
    </fill>
    <fill>
      <patternFill patternType="solid">
        <fgColor rgb="FFFFFFFF"/>
        <bgColor rgb="FFFFFFFF"/>
      </patternFill>
    </fill>
    <fill>
      <patternFill patternType="solid">
        <fgColor rgb="FFEFEFEF"/>
        <bgColor rgb="FFEFEFEF"/>
      </patternFill>
    </fill>
    <fill>
      <patternFill patternType="solid">
        <fgColor theme="0"/>
        <bgColor rgb="FFFCE5CD"/>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style="thin">
        <color rgb="FF44B3E1"/>
      </top>
      <bottom style="thin">
        <color rgb="FF44B3E1"/>
      </bottom>
      <diagonal/>
    </border>
    <border>
      <left/>
      <right/>
      <top/>
      <bottom style="thin">
        <color rgb="FFD9D9D9"/>
      </bottom>
      <diagonal/>
    </border>
    <border>
      <left/>
      <right/>
      <top style="thin">
        <color rgb="FF44B3E1"/>
      </top>
      <bottom/>
      <diagonal/>
    </border>
    <border>
      <left style="thin">
        <color rgb="FF000000"/>
      </left>
      <right style="thin">
        <color rgb="FF000000"/>
      </right>
      <top style="thin">
        <color rgb="FF000000"/>
      </top>
      <bottom style="thin">
        <color indexed="64"/>
      </bottom>
      <diagonal/>
    </border>
  </borders>
  <cellStyleXfs count="2">
    <xf numFmtId="0" fontId="0" fillId="0" borderId="0"/>
    <xf numFmtId="44" fontId="30" fillId="0" borderId="0" applyFont="0" applyFill="0" applyBorder="0" applyAlignment="0" applyProtection="0"/>
  </cellStyleXfs>
  <cellXfs count="143">
    <xf numFmtId="0" fontId="0" fillId="0" borderId="0" xfId="0"/>
    <xf numFmtId="0" fontId="5" fillId="7" borderId="1" xfId="0" applyFont="1" applyFill="1" applyBorder="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center"/>
    </xf>
    <xf numFmtId="0" fontId="6" fillId="3" borderId="1" xfId="0" applyFont="1" applyFill="1" applyBorder="1" applyAlignment="1">
      <alignment horizontal="center" wrapText="1"/>
    </xf>
    <xf numFmtId="0" fontId="5" fillId="3" borderId="1" xfId="0" applyFont="1" applyFill="1" applyBorder="1" applyAlignment="1">
      <alignment horizontal="center" wrapText="1"/>
    </xf>
    <xf numFmtId="0" fontId="6" fillId="0" borderId="1" xfId="0" applyFont="1" applyBorder="1" applyAlignment="1">
      <alignment horizontal="center" wrapText="1"/>
    </xf>
    <xf numFmtId="0" fontId="5" fillId="0" borderId="1" xfId="0" applyFont="1" applyBorder="1" applyAlignment="1">
      <alignment horizontal="center" vertical="top" wrapText="1"/>
    </xf>
    <xf numFmtId="49" fontId="5" fillId="0" borderId="1" xfId="0" applyNumberFormat="1" applyFont="1" applyBorder="1" applyAlignment="1">
      <alignment horizontal="center" wrapText="1"/>
    </xf>
    <xf numFmtId="4" fontId="5" fillId="0" borderId="1" xfId="0" applyNumberFormat="1" applyFont="1" applyBorder="1" applyAlignment="1">
      <alignment horizontal="center"/>
    </xf>
    <xf numFmtId="0" fontId="4" fillId="0" borderId="1" xfId="0" applyFont="1" applyBorder="1" applyAlignment="1">
      <alignment horizontal="center"/>
    </xf>
    <xf numFmtId="3" fontId="5" fillId="0" borderId="1" xfId="0" applyNumberFormat="1" applyFont="1" applyBorder="1" applyAlignment="1">
      <alignment horizontal="center"/>
    </xf>
    <xf numFmtId="0" fontId="4" fillId="3" borderId="1" xfId="0" applyFont="1" applyFill="1" applyBorder="1" applyAlignment="1">
      <alignment horizontal="center"/>
    </xf>
    <xf numFmtId="0" fontId="7" fillId="7" borderId="1" xfId="0" applyFont="1" applyFill="1" applyBorder="1" applyAlignment="1">
      <alignment horizontal="center" wrapText="1"/>
    </xf>
    <xf numFmtId="0" fontId="5" fillId="0" borderId="2" xfId="0" applyFont="1" applyBorder="1" applyAlignment="1">
      <alignment horizontal="center" wrapText="1"/>
    </xf>
    <xf numFmtId="0" fontId="4" fillId="9" borderId="1" xfId="0" applyFont="1" applyFill="1" applyBorder="1" applyAlignment="1">
      <alignment horizontal="center"/>
    </xf>
    <xf numFmtId="0" fontId="4" fillId="7" borderId="1" xfId="0" applyFont="1" applyFill="1" applyBorder="1" applyAlignment="1">
      <alignment horizontal="center"/>
    </xf>
    <xf numFmtId="0" fontId="5" fillId="9" borderId="1" xfId="0" applyFont="1" applyFill="1" applyBorder="1" applyAlignment="1">
      <alignment horizontal="center" wrapText="1"/>
    </xf>
    <xf numFmtId="0" fontId="4" fillId="6" borderId="1" xfId="0" applyFont="1" applyFill="1" applyBorder="1" applyAlignment="1">
      <alignment horizontal="center"/>
    </xf>
    <xf numFmtId="0" fontId="4" fillId="0" borderId="0" xfId="0" applyFont="1" applyAlignment="1">
      <alignment horizontal="center"/>
    </xf>
    <xf numFmtId="165" fontId="5" fillId="0" borderId="1" xfId="0" applyNumberFormat="1" applyFont="1" applyBorder="1" applyAlignment="1">
      <alignment horizontal="center" wrapText="1"/>
    </xf>
    <xf numFmtId="3" fontId="5" fillId="0" borderId="1" xfId="0" applyNumberFormat="1" applyFont="1" applyBorder="1" applyAlignment="1">
      <alignment horizontal="center" wrapText="1"/>
    </xf>
    <xf numFmtId="0" fontId="8" fillId="0" borderId="0" xfId="0" applyFont="1" applyAlignment="1">
      <alignment horizontal="center"/>
    </xf>
    <xf numFmtId="0" fontId="5" fillId="0" borderId="0" xfId="0" applyFont="1" applyAlignment="1">
      <alignment horizontal="center" wrapText="1"/>
    </xf>
    <xf numFmtId="0" fontId="5" fillId="9" borderId="1" xfId="0" applyFont="1" applyFill="1" applyBorder="1" applyAlignment="1">
      <alignment horizontal="center"/>
    </xf>
    <xf numFmtId="165" fontId="6" fillId="0" borderId="1" xfId="0" applyNumberFormat="1" applyFont="1" applyBorder="1" applyAlignment="1">
      <alignment horizontal="center" wrapText="1"/>
    </xf>
    <xf numFmtId="3" fontId="4" fillId="0" borderId="1" xfId="0" applyNumberFormat="1" applyFont="1" applyBorder="1" applyAlignment="1">
      <alignment horizontal="center"/>
    </xf>
    <xf numFmtId="165" fontId="6" fillId="0" borderId="0" xfId="0" applyNumberFormat="1" applyFont="1" applyAlignment="1">
      <alignment horizontal="center" wrapText="1"/>
    </xf>
    <xf numFmtId="0" fontId="4" fillId="0" borderId="0" xfId="0" applyFont="1" applyAlignment="1">
      <alignment horizont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4" fillId="6" borderId="0" xfId="0" applyFont="1" applyFill="1" applyAlignment="1">
      <alignment horizontal="center" vertical="center"/>
    </xf>
    <xf numFmtId="0" fontId="0" fillId="0" borderId="0" xfId="0" applyAlignment="1">
      <alignment vertical="center"/>
    </xf>
    <xf numFmtId="0" fontId="15" fillId="7"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3" borderId="1" xfId="0" applyFont="1" applyFill="1" applyBorder="1" applyAlignment="1">
      <alignment horizontal="center" vertical="center" wrapText="1"/>
    </xf>
    <xf numFmtId="0" fontId="15" fillId="0" borderId="1" xfId="0" applyFont="1" applyBorder="1" applyAlignment="1">
      <alignment horizontal="center" vertical="center"/>
    </xf>
    <xf numFmtId="165" fontId="15" fillId="0" borderId="1" xfId="0" applyNumberFormat="1" applyFont="1" applyBorder="1" applyAlignment="1">
      <alignment horizontal="center" vertical="center"/>
    </xf>
    <xf numFmtId="4" fontId="15" fillId="0" borderId="1" xfId="0" applyNumberFormat="1" applyFont="1" applyBorder="1" applyAlignment="1">
      <alignment horizontal="center" vertical="center"/>
    </xf>
    <xf numFmtId="3" fontId="15" fillId="0" borderId="1" xfId="0" applyNumberFormat="1" applyFont="1" applyBorder="1" applyAlignment="1">
      <alignment horizontal="center" vertical="center"/>
    </xf>
    <xf numFmtId="49" fontId="15" fillId="0" borderId="1" xfId="0" applyNumberFormat="1" applyFont="1" applyBorder="1" applyAlignment="1">
      <alignment horizontal="center" vertical="center" wrapText="1"/>
    </xf>
    <xf numFmtId="0" fontId="15" fillId="3" borderId="1" xfId="0" applyFont="1" applyFill="1" applyBorder="1" applyAlignment="1">
      <alignment horizontal="center" vertical="center"/>
    </xf>
    <xf numFmtId="0" fontId="15" fillId="0" borderId="2" xfId="0" applyFont="1" applyBorder="1" applyAlignment="1">
      <alignment horizontal="center" vertical="center" wrapText="1"/>
    </xf>
    <xf numFmtId="0" fontId="15" fillId="9" borderId="1" xfId="0" applyFont="1" applyFill="1" applyBorder="1" applyAlignment="1">
      <alignment horizontal="center" vertical="center"/>
    </xf>
    <xf numFmtId="0" fontId="15" fillId="9" borderId="1" xfId="0" applyFont="1" applyFill="1" applyBorder="1" applyAlignment="1">
      <alignment horizontal="center" vertical="center" wrapText="1"/>
    </xf>
    <xf numFmtId="0" fontId="15" fillId="6" borderId="1" xfId="0" applyFont="1" applyFill="1" applyBorder="1" applyAlignment="1">
      <alignment horizontal="center" vertical="center"/>
    </xf>
    <xf numFmtId="0" fontId="15" fillId="0" borderId="0" xfId="0" applyFont="1" applyAlignment="1">
      <alignment horizontal="center" vertical="center"/>
    </xf>
    <xf numFmtId="0" fontId="16" fillId="0" borderId="0" xfId="0" applyFont="1" applyAlignment="1">
      <alignment vertical="center"/>
    </xf>
    <xf numFmtId="165" fontId="15" fillId="0" borderId="1" xfId="0" applyNumberFormat="1" applyFont="1" applyBorder="1" applyAlignment="1">
      <alignment horizontal="center" vertical="center" wrapText="1"/>
    </xf>
    <xf numFmtId="3" fontId="15" fillId="0" borderId="1" xfId="0" applyNumberFormat="1" applyFont="1" applyBorder="1" applyAlignment="1">
      <alignment horizontal="center" vertical="center" wrapText="1"/>
    </xf>
    <xf numFmtId="0" fontId="15" fillId="7" borderId="1" xfId="0" applyFont="1" applyFill="1" applyBorder="1" applyAlignment="1">
      <alignment horizontal="center" vertical="center"/>
    </xf>
    <xf numFmtId="0" fontId="15" fillId="0" borderId="0" xfId="0" applyFont="1" applyAlignment="1">
      <alignment horizontal="center" vertical="center" wrapText="1"/>
    </xf>
    <xf numFmtId="165" fontId="15" fillId="0" borderId="0" xfId="0" applyNumberFormat="1" applyFont="1" applyAlignment="1">
      <alignment horizontal="center" vertical="center" wrapText="1"/>
    </xf>
    <xf numFmtId="0" fontId="17" fillId="2"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3" fillId="6" borderId="0" xfId="0" applyFont="1" applyFill="1" applyAlignment="1">
      <alignment horizontal="center" vertical="center"/>
    </xf>
    <xf numFmtId="0" fontId="14" fillId="0" borderId="0" xfId="0" applyFont="1" applyAlignment="1">
      <alignment vertical="center"/>
    </xf>
    <xf numFmtId="0" fontId="23" fillId="2" borderId="0" xfId="0" applyFont="1" applyFill="1" applyAlignment="1">
      <alignment horizontal="center" vertical="center" wrapText="1"/>
    </xf>
    <xf numFmtId="0" fontId="21"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21" fillId="6" borderId="1" xfId="0" applyFont="1" applyFill="1" applyBorder="1" applyAlignment="1">
      <alignment horizontal="center" vertical="center" wrapText="1"/>
    </xf>
    <xf numFmtId="0" fontId="15" fillId="6" borderId="0" xfId="0" applyFont="1" applyFill="1" applyAlignment="1">
      <alignment horizontal="center" vertical="center" wrapText="1"/>
    </xf>
    <xf numFmtId="0" fontId="16" fillId="0" borderId="0" xfId="0" applyFont="1" applyAlignment="1">
      <alignment vertical="center" wrapText="1"/>
    </xf>
    <xf numFmtId="164" fontId="15" fillId="0" borderId="1" xfId="0" applyNumberFormat="1" applyFont="1" applyBorder="1" applyAlignment="1">
      <alignment horizontal="center" vertical="center" wrapText="1"/>
    </xf>
    <xf numFmtId="49" fontId="15" fillId="7" borderId="1" xfId="0" applyNumberFormat="1" applyFont="1" applyFill="1" applyBorder="1" applyAlignment="1">
      <alignment horizontal="center" vertical="center" wrapText="1"/>
    </xf>
    <xf numFmtId="49" fontId="15" fillId="3" borderId="1"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0" fontId="26" fillId="2" borderId="0" xfId="0" applyFont="1" applyFill="1" applyAlignment="1">
      <alignment horizontal="center" vertical="center" wrapText="1"/>
    </xf>
    <xf numFmtId="0" fontId="26" fillId="2" borderId="1"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26" fillId="6" borderId="1"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5" fillId="8" borderId="0" xfId="0" quotePrefix="1" applyFont="1" applyFill="1" applyAlignment="1">
      <alignment horizontal="center" vertical="center" wrapText="1"/>
    </xf>
    <xf numFmtId="164" fontId="15" fillId="0" borderId="0" xfId="0" applyNumberFormat="1" applyFont="1" applyAlignment="1">
      <alignment horizontal="center" vertical="center" wrapText="1"/>
    </xf>
    <xf numFmtId="49" fontId="15" fillId="0" borderId="0" xfId="0" applyNumberFormat="1" applyFont="1" applyAlignment="1">
      <alignment horizontal="center" vertical="center" wrapText="1"/>
    </xf>
    <xf numFmtId="0" fontId="15" fillId="8" borderId="1" xfId="0" quotePrefix="1" applyFont="1" applyFill="1" applyBorder="1" applyAlignment="1">
      <alignment horizontal="center" vertical="center" wrapText="1"/>
    </xf>
    <xf numFmtId="49" fontId="15" fillId="0" borderId="1" xfId="0" applyNumberFormat="1" applyFont="1" applyBorder="1" applyAlignment="1">
      <alignment horizontal="center" vertical="center"/>
    </xf>
    <xf numFmtId="0" fontId="15" fillId="6" borderId="0" xfId="0" applyFont="1" applyFill="1" applyAlignment="1">
      <alignment horizontal="center" vertical="center"/>
    </xf>
    <xf numFmtId="164" fontId="15" fillId="0" borderId="1" xfId="0" applyNumberFormat="1" applyFont="1" applyBorder="1" applyAlignment="1">
      <alignment horizontal="center" vertical="center"/>
    </xf>
    <xf numFmtId="0" fontId="15" fillId="8" borderId="1" xfId="0" applyFont="1" applyFill="1" applyBorder="1" applyAlignment="1">
      <alignment horizontal="center" vertical="center"/>
    </xf>
    <xf numFmtId="0" fontId="15" fillId="8" borderId="2" xfId="0" applyFont="1" applyFill="1" applyBorder="1" applyAlignment="1">
      <alignment horizontal="center" vertical="center" wrapText="1"/>
    </xf>
    <xf numFmtId="165" fontId="15" fillId="8" borderId="1" xfId="0" applyNumberFormat="1" applyFont="1" applyFill="1" applyBorder="1" applyAlignment="1">
      <alignment horizontal="center" vertical="center" wrapText="1"/>
    </xf>
    <xf numFmtId="3" fontId="15" fillId="8" borderId="1" xfId="0" applyNumberFormat="1" applyFont="1" applyFill="1" applyBorder="1" applyAlignment="1">
      <alignment horizontal="center" vertical="center" wrapText="1"/>
    </xf>
    <xf numFmtId="49" fontId="15" fillId="8" borderId="1" xfId="0" applyNumberFormat="1" applyFont="1" applyFill="1" applyBorder="1" applyAlignment="1">
      <alignment horizontal="center" vertical="center" wrapText="1"/>
    </xf>
    <xf numFmtId="0" fontId="15" fillId="0" borderId="0" xfId="0" applyFont="1" applyAlignment="1">
      <alignment vertical="center"/>
    </xf>
    <xf numFmtId="164" fontId="15" fillId="8" borderId="1" xfId="0" applyNumberFormat="1" applyFont="1" applyFill="1" applyBorder="1" applyAlignment="1">
      <alignment horizontal="center" vertical="center" wrapText="1"/>
    </xf>
    <xf numFmtId="3" fontId="15" fillId="0" borderId="3" xfId="0" applyNumberFormat="1" applyFont="1" applyBorder="1" applyAlignment="1">
      <alignment horizontal="center" vertical="center"/>
    </xf>
    <xf numFmtId="0" fontId="25" fillId="2" borderId="0" xfId="0" applyFont="1" applyFill="1" applyAlignment="1">
      <alignment horizontal="center" vertical="center" wrapText="1"/>
    </xf>
    <xf numFmtId="0" fontId="25" fillId="3" borderId="1" xfId="0" applyFont="1" applyFill="1" applyBorder="1" applyAlignment="1">
      <alignment horizontal="center" vertical="center" wrapText="1"/>
    </xf>
    <xf numFmtId="0" fontId="28" fillId="6" borderId="1" xfId="0" applyFont="1" applyFill="1" applyBorder="1" applyAlignment="1">
      <alignment horizontal="center" vertical="center" wrapText="1"/>
    </xf>
    <xf numFmtId="166" fontId="15" fillId="0" borderId="1" xfId="0" applyNumberFormat="1" applyFont="1" applyBorder="1" applyAlignment="1">
      <alignment horizontal="center" vertical="center" wrapText="1"/>
    </xf>
    <xf numFmtId="0" fontId="15" fillId="3" borderId="0" xfId="0" applyFont="1" applyFill="1" applyAlignment="1">
      <alignment horizontal="center" vertical="center" wrapText="1"/>
    </xf>
    <xf numFmtId="0" fontId="15" fillId="3" borderId="1" xfId="0" applyFont="1" applyFill="1" applyBorder="1" applyAlignment="1">
      <alignment horizontal="right" vertical="center"/>
    </xf>
    <xf numFmtId="0" fontId="15" fillId="9" borderId="1" xfId="0" applyFont="1" applyFill="1" applyBorder="1" applyAlignment="1">
      <alignment horizontal="right" vertical="center"/>
    </xf>
    <xf numFmtId="0" fontId="15" fillId="9" borderId="1" xfId="0" applyFont="1" applyFill="1" applyBorder="1" applyAlignment="1">
      <alignment vertical="center"/>
    </xf>
    <xf numFmtId="0" fontId="15" fillId="6" borderId="1" xfId="0" applyFont="1" applyFill="1" applyBorder="1" applyAlignment="1">
      <alignment horizontal="right" vertical="center"/>
    </xf>
    <xf numFmtId="0" fontId="15" fillId="0" borderId="1" xfId="0" applyFont="1" applyBorder="1" applyAlignment="1">
      <alignment vertical="center"/>
    </xf>
    <xf numFmtId="0" fontId="15" fillId="0" borderId="4" xfId="0" applyFont="1" applyBorder="1" applyAlignment="1">
      <alignment horizontal="center" vertical="center" wrapText="1"/>
    </xf>
    <xf numFmtId="0" fontId="27" fillId="2" borderId="0" xfId="0" applyFont="1" applyFill="1" applyAlignment="1">
      <alignment horizontal="center" vertical="center" wrapText="1"/>
    </xf>
    <xf numFmtId="0" fontId="27" fillId="2" borderId="1"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28" fillId="2" borderId="0" xfId="0" applyFont="1" applyFill="1" applyAlignment="1">
      <alignment horizontal="center" vertical="center" wrapText="1"/>
    </xf>
    <xf numFmtId="0" fontId="28" fillId="2" borderId="1"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5" fillId="6" borderId="1" xfId="0" applyFont="1" applyFill="1" applyBorder="1" applyAlignment="1">
      <alignment horizontal="center" vertical="center" wrapText="1"/>
    </xf>
    <xf numFmtId="4" fontId="15" fillId="0" borderId="0" xfId="0" applyNumberFormat="1" applyFont="1" applyAlignment="1">
      <alignment horizontal="center" vertical="center"/>
    </xf>
    <xf numFmtId="3" fontId="15" fillId="0" borderId="0" xfId="0" applyNumberFormat="1" applyFont="1" applyAlignment="1">
      <alignment horizontal="center" vertical="center"/>
    </xf>
    <xf numFmtId="4" fontId="15" fillId="0" borderId="1" xfId="0" applyNumberFormat="1" applyFont="1" applyBorder="1" applyAlignment="1">
      <alignment horizontal="center" vertical="center" wrapText="1"/>
    </xf>
    <xf numFmtId="49" fontId="15" fillId="3" borderId="1" xfId="0" applyNumberFormat="1" applyFont="1" applyFill="1" applyBorder="1" applyAlignment="1">
      <alignment horizontal="center" vertical="center"/>
    </xf>
    <xf numFmtId="49" fontId="15" fillId="6" borderId="1" xfId="0" applyNumberFormat="1" applyFont="1" applyFill="1" applyBorder="1" applyAlignment="1">
      <alignment horizontal="center" vertical="center"/>
    </xf>
    <xf numFmtId="0" fontId="15" fillId="0" borderId="3" xfId="0" applyFont="1" applyBorder="1" applyAlignment="1">
      <alignment horizontal="center" vertical="center" wrapText="1"/>
    </xf>
    <xf numFmtId="0" fontId="16" fillId="0" borderId="0" xfId="0" applyFont="1" applyAlignment="1">
      <alignment horizontal="center" vertical="center"/>
    </xf>
    <xf numFmtId="0" fontId="21" fillId="6" borderId="0" xfId="0" applyFont="1" applyFill="1" applyAlignment="1">
      <alignment horizontal="center" vertical="center" wrapText="1"/>
    </xf>
    <xf numFmtId="0" fontId="15" fillId="8" borderId="0" xfId="0" applyFont="1" applyFill="1" applyAlignment="1">
      <alignment horizontal="center" vertical="center" wrapText="1"/>
    </xf>
    <xf numFmtId="3" fontId="15" fillId="0" borderId="3" xfId="0" applyNumberFormat="1" applyFont="1" applyBorder="1" applyAlignment="1">
      <alignment horizontal="center" vertical="center" wrapText="1"/>
    </xf>
    <xf numFmtId="0" fontId="16" fillId="0" borderId="0" xfId="0" applyFont="1" applyAlignment="1">
      <alignment horizontal="center" vertical="center" wrapText="1"/>
    </xf>
    <xf numFmtId="0" fontId="15" fillId="6" borderId="1" xfId="0" applyFont="1" applyFill="1" applyBorder="1" applyAlignment="1">
      <alignment horizontal="center" vertical="center" wrapText="1"/>
    </xf>
    <xf numFmtId="4" fontId="15" fillId="0" borderId="0" xfId="0" applyNumberFormat="1" applyFont="1" applyAlignment="1">
      <alignment horizontal="center" vertical="center" wrapText="1"/>
    </xf>
    <xf numFmtId="3" fontId="15" fillId="0" borderId="0" xfId="0" applyNumberFormat="1" applyFont="1" applyAlignment="1">
      <alignment horizontal="center" vertical="center" wrapText="1"/>
    </xf>
    <xf numFmtId="0" fontId="15" fillId="0" borderId="5" xfId="0" applyFont="1" applyBorder="1" applyAlignment="1">
      <alignment horizontal="center" vertical="center"/>
    </xf>
    <xf numFmtId="0" fontId="15" fillId="10" borderId="0" xfId="0" applyFont="1" applyFill="1" applyAlignment="1">
      <alignment horizontal="center" vertical="center"/>
    </xf>
    <xf numFmtId="0" fontId="29" fillId="3" borderId="1" xfId="0" applyFont="1" applyFill="1" applyBorder="1" applyAlignment="1">
      <alignment horizontal="center" vertical="center" wrapText="1"/>
    </xf>
    <xf numFmtId="8" fontId="15" fillId="0" borderId="1" xfId="1" applyNumberFormat="1" applyFont="1" applyBorder="1" applyAlignment="1">
      <alignment horizontal="center" vertical="center" wrapText="1"/>
    </xf>
    <xf numFmtId="165" fontId="15" fillId="0" borderId="0" xfId="0" applyNumberFormat="1" applyFont="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Stephanie Patton" id="{C3349E9B-75B4-48CC-A19F-A8739E2CD238}" userId="" providerId="google-sheets"/>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49" dT="2026-08-03T14:21:03.00" personId="{C3349E9B-75B4-48CC-A19F-A8739E2CD238}" id="{34875CC5-6278-4567-8F47-7B2CB31AC906}" done="1">
    <text>Ogden</text>
  </threadedComment>
</ThreadedComment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H965"/>
  <sheetViews>
    <sheetView zoomScale="150" zoomScaleNormal="150" workbookViewId="0">
      <pane xSplit="4" ySplit="1" topLeftCell="E2" activePane="bottomRight" state="frozen"/>
      <selection pane="topRight" activeCell="E1" sqref="E1"/>
      <selection pane="bottomLeft" activeCell="A2" sqref="A2"/>
      <selection pane="bottomRight" activeCell="B25" sqref="B25"/>
    </sheetView>
  </sheetViews>
  <sheetFormatPr defaultColWidth="12.6640625" defaultRowHeight="15.75" customHeight="1" x14ac:dyDescent="0.25"/>
  <cols>
    <col min="1" max="1" width="9.44140625" customWidth="1"/>
    <col min="2" max="2" width="25.44140625" customWidth="1"/>
    <col min="3" max="3" width="25.33203125" customWidth="1"/>
    <col min="4" max="4" width="25.109375" customWidth="1"/>
    <col min="5" max="5" width="29.88671875" customWidth="1"/>
    <col min="6" max="6" width="25.33203125" customWidth="1"/>
    <col min="7" max="9" width="12.6640625" hidden="1"/>
    <col min="10" max="10" width="25.6640625" customWidth="1"/>
    <col min="11" max="18" width="12.6640625" hidden="1"/>
    <col min="19" max="19" width="1.109375" hidden="1" customWidth="1"/>
    <col min="20" max="20" width="17.88671875" customWidth="1"/>
    <col min="21" max="28" width="12.6640625" hidden="1"/>
    <col min="29" max="29" width="16.6640625" customWidth="1"/>
    <col min="30" max="30" width="14.109375" customWidth="1"/>
    <col min="31" max="31" width="17.6640625" customWidth="1"/>
    <col min="32" max="32" width="33.88671875" customWidth="1"/>
  </cols>
  <sheetData>
    <row r="1" spans="1:34" s="64" customFormat="1" ht="80.099999999999994" customHeight="1" x14ac:dyDescent="0.25">
      <c r="A1" s="58"/>
      <c r="B1" s="65" t="s">
        <v>1</v>
      </c>
      <c r="C1" s="69" t="s">
        <v>2</v>
      </c>
      <c r="D1" s="72" t="s">
        <v>3</v>
      </c>
      <c r="E1" s="58" t="s">
        <v>1516</v>
      </c>
      <c r="F1" s="58" t="s">
        <v>1543</v>
      </c>
      <c r="G1" s="60" t="s">
        <v>4</v>
      </c>
      <c r="H1" s="60" t="s">
        <v>5</v>
      </c>
      <c r="I1" s="60" t="s">
        <v>1504</v>
      </c>
      <c r="J1" s="60" t="s">
        <v>1544</v>
      </c>
      <c r="K1" s="60" t="s">
        <v>1505</v>
      </c>
      <c r="L1" s="60" t="s">
        <v>6</v>
      </c>
      <c r="M1" s="60" t="s">
        <v>1506</v>
      </c>
      <c r="N1" s="58" t="s">
        <v>1507</v>
      </c>
      <c r="O1" s="61" t="s">
        <v>1508</v>
      </c>
      <c r="P1" s="61" t="s">
        <v>1509</v>
      </c>
      <c r="Q1" s="61" t="s">
        <v>1510</v>
      </c>
      <c r="R1" s="61" t="s">
        <v>8</v>
      </c>
      <c r="S1" s="61" t="s">
        <v>10</v>
      </c>
      <c r="T1" s="61" t="s">
        <v>1517</v>
      </c>
      <c r="U1" s="58" t="s">
        <v>13</v>
      </c>
      <c r="V1" s="58" t="s">
        <v>1511</v>
      </c>
      <c r="W1" s="60" t="s">
        <v>15</v>
      </c>
      <c r="X1" s="60" t="s">
        <v>1512</v>
      </c>
      <c r="Y1" s="61" t="s">
        <v>1513</v>
      </c>
      <c r="Z1" s="61" t="s">
        <v>1514</v>
      </c>
      <c r="AA1" s="61" t="s">
        <v>17</v>
      </c>
      <c r="AB1" s="61" t="s">
        <v>1515</v>
      </c>
      <c r="AC1" s="59" t="s">
        <v>18</v>
      </c>
      <c r="AD1" s="74" t="s">
        <v>19</v>
      </c>
      <c r="AE1" s="88" t="s">
        <v>20</v>
      </c>
      <c r="AF1" s="62" t="s">
        <v>21</v>
      </c>
      <c r="AG1" s="63"/>
      <c r="AH1" s="63"/>
    </row>
    <row r="2" spans="1:34" s="52" customFormat="1" ht="223.2" x14ac:dyDescent="0.25">
      <c r="A2" s="38" t="s">
        <v>33</v>
      </c>
      <c r="B2" s="39" t="s">
        <v>40</v>
      </c>
      <c r="C2" s="39" t="s">
        <v>45</v>
      </c>
      <c r="D2" s="40" t="s">
        <v>46</v>
      </c>
      <c r="E2" s="39" t="s">
        <v>48</v>
      </c>
      <c r="F2" s="39" t="s">
        <v>50</v>
      </c>
      <c r="G2" s="41">
        <v>47.030299999999997</v>
      </c>
      <c r="H2" s="39" t="s">
        <v>56</v>
      </c>
      <c r="I2" s="39" t="s">
        <v>58</v>
      </c>
      <c r="J2" s="42">
        <v>38625.599999999999</v>
      </c>
      <c r="K2" s="43">
        <v>62524.800000000003</v>
      </c>
      <c r="L2" s="44">
        <v>1438</v>
      </c>
      <c r="M2" s="45">
        <f t="shared" ref="M2:M12" si="0">L2 / 2</f>
        <v>719</v>
      </c>
      <c r="N2" s="39" t="s">
        <v>67</v>
      </c>
      <c r="O2" s="38">
        <v>2</v>
      </c>
      <c r="P2" s="38">
        <v>2</v>
      </c>
      <c r="Q2" s="38">
        <v>3</v>
      </c>
      <c r="R2" s="38">
        <v>3</v>
      </c>
      <c r="S2" s="38">
        <v>1</v>
      </c>
      <c r="T2" s="46">
        <f t="shared" ref="T2:T12" si="1">O2+P2+Q2+R2+S2</f>
        <v>11</v>
      </c>
      <c r="U2" s="47" t="s">
        <v>73</v>
      </c>
      <c r="V2" s="39" t="s">
        <v>74</v>
      </c>
      <c r="W2" s="39" t="s">
        <v>70</v>
      </c>
      <c r="X2" s="39" t="s">
        <v>72</v>
      </c>
      <c r="Y2" s="48">
        <v>3</v>
      </c>
      <c r="Z2" s="48">
        <v>3</v>
      </c>
      <c r="AA2" s="48">
        <v>3</v>
      </c>
      <c r="AB2" s="49" t="s">
        <v>75</v>
      </c>
      <c r="AC2" s="46">
        <v>9</v>
      </c>
      <c r="AD2" s="50">
        <f t="shared" ref="AD2:AD27" si="2">T2 + AC2</f>
        <v>20</v>
      </c>
      <c r="AE2" s="41" t="s">
        <v>79</v>
      </c>
      <c r="AF2" s="41"/>
      <c r="AG2" s="51"/>
      <c r="AH2" s="51"/>
    </row>
    <row r="3" spans="1:34" s="52" customFormat="1" ht="204.6" x14ac:dyDescent="0.25">
      <c r="A3" s="38" t="s">
        <v>83</v>
      </c>
      <c r="B3" s="39" t="s">
        <v>40</v>
      </c>
      <c r="C3" s="39" t="s">
        <v>45</v>
      </c>
      <c r="D3" s="40" t="s">
        <v>87</v>
      </c>
      <c r="E3" s="39" t="s">
        <v>48</v>
      </c>
      <c r="F3" s="39" t="s">
        <v>89</v>
      </c>
      <c r="G3" s="39">
        <v>48.0501</v>
      </c>
      <c r="H3" s="39" t="s">
        <v>91</v>
      </c>
      <c r="I3" s="39" t="s">
        <v>93</v>
      </c>
      <c r="J3" s="53">
        <v>37876.800000000003</v>
      </c>
      <c r="K3" s="53">
        <v>61360</v>
      </c>
      <c r="L3" s="54">
        <v>796</v>
      </c>
      <c r="M3" s="45">
        <f t="shared" si="0"/>
        <v>398</v>
      </c>
      <c r="N3" s="39" t="s">
        <v>98</v>
      </c>
      <c r="O3" s="38">
        <v>2</v>
      </c>
      <c r="P3" s="38">
        <v>1</v>
      </c>
      <c r="Q3" s="38">
        <v>3</v>
      </c>
      <c r="R3" s="38">
        <v>3</v>
      </c>
      <c r="S3" s="38">
        <v>1</v>
      </c>
      <c r="T3" s="46">
        <f t="shared" si="1"/>
        <v>10</v>
      </c>
      <c r="U3" s="47" t="s">
        <v>107</v>
      </c>
      <c r="V3" s="39" t="s">
        <v>74</v>
      </c>
      <c r="W3" s="39" t="s">
        <v>70</v>
      </c>
      <c r="X3" s="39" t="s">
        <v>72</v>
      </c>
      <c r="Y3" s="48">
        <v>3</v>
      </c>
      <c r="Z3" s="48">
        <v>3</v>
      </c>
      <c r="AA3" s="48">
        <v>3</v>
      </c>
      <c r="AB3" s="49" t="s">
        <v>75</v>
      </c>
      <c r="AC3" s="46">
        <f t="shared" ref="AC3:AC7" si="3">Y3+Z3+AA3</f>
        <v>9</v>
      </c>
      <c r="AD3" s="50">
        <f t="shared" si="2"/>
        <v>19</v>
      </c>
      <c r="AE3" s="41" t="s">
        <v>79</v>
      </c>
      <c r="AF3" s="41"/>
      <c r="AG3" s="51"/>
      <c r="AH3" s="51"/>
    </row>
    <row r="4" spans="1:34" s="52" customFormat="1" ht="167.4" x14ac:dyDescent="0.25">
      <c r="A4" s="38" t="s">
        <v>115</v>
      </c>
      <c r="B4" s="39" t="s">
        <v>40</v>
      </c>
      <c r="C4" s="39" t="s">
        <v>45</v>
      </c>
      <c r="D4" s="40" t="s">
        <v>117</v>
      </c>
      <c r="E4" s="39" t="s">
        <v>48</v>
      </c>
      <c r="F4" s="39" t="s">
        <v>118</v>
      </c>
      <c r="G4" s="39">
        <v>47.030200000000001</v>
      </c>
      <c r="H4" s="39" t="s">
        <v>119</v>
      </c>
      <c r="I4" s="39" t="s">
        <v>120</v>
      </c>
      <c r="J4" s="53">
        <v>38625.599999999999</v>
      </c>
      <c r="K4" s="53">
        <v>62524.800000000003</v>
      </c>
      <c r="L4" s="54">
        <v>312</v>
      </c>
      <c r="M4" s="45">
        <f t="shared" si="0"/>
        <v>156</v>
      </c>
      <c r="N4" s="39" t="s">
        <v>98</v>
      </c>
      <c r="O4" s="38">
        <v>2</v>
      </c>
      <c r="P4" s="38">
        <v>1</v>
      </c>
      <c r="Q4" s="38">
        <v>3</v>
      </c>
      <c r="R4" s="38">
        <v>3</v>
      </c>
      <c r="S4" s="38">
        <v>1</v>
      </c>
      <c r="T4" s="46">
        <f t="shared" si="1"/>
        <v>10</v>
      </c>
      <c r="U4" s="47" t="s">
        <v>123</v>
      </c>
      <c r="V4" s="39" t="s">
        <v>74</v>
      </c>
      <c r="W4" s="39" t="s">
        <v>70</v>
      </c>
      <c r="X4" s="39" t="s">
        <v>72</v>
      </c>
      <c r="Y4" s="55">
        <v>2</v>
      </c>
      <c r="Z4" s="55">
        <v>3</v>
      </c>
      <c r="AA4" s="55">
        <v>3</v>
      </c>
      <c r="AB4" s="38" t="s">
        <v>75</v>
      </c>
      <c r="AC4" s="46">
        <f t="shared" si="3"/>
        <v>8</v>
      </c>
      <c r="AD4" s="50">
        <f t="shared" si="2"/>
        <v>18</v>
      </c>
      <c r="AE4" s="41" t="s">
        <v>79</v>
      </c>
      <c r="AF4" s="41"/>
      <c r="AG4" s="51"/>
      <c r="AH4" s="51"/>
    </row>
    <row r="5" spans="1:34" s="52" customFormat="1" ht="204.6" x14ac:dyDescent="0.25">
      <c r="A5" s="38" t="s">
        <v>132</v>
      </c>
      <c r="B5" s="39" t="s">
        <v>40</v>
      </c>
      <c r="C5" s="39" t="s">
        <v>45</v>
      </c>
      <c r="D5" s="40" t="s">
        <v>134</v>
      </c>
      <c r="E5" s="39" t="s">
        <v>136</v>
      </c>
      <c r="F5" s="39" t="s">
        <v>57</v>
      </c>
      <c r="G5" s="39">
        <v>47.0105</v>
      </c>
      <c r="H5" s="39" t="s">
        <v>59</v>
      </c>
      <c r="I5" s="39" t="s">
        <v>140</v>
      </c>
      <c r="J5" s="53">
        <v>37481.599999999999</v>
      </c>
      <c r="K5" s="53">
        <v>61963.199999999997</v>
      </c>
      <c r="L5" s="39">
        <v>786</v>
      </c>
      <c r="M5" s="45">
        <f t="shared" si="0"/>
        <v>393</v>
      </c>
      <c r="N5" s="39" t="s">
        <v>98</v>
      </c>
      <c r="O5" s="38">
        <v>2</v>
      </c>
      <c r="P5" s="38">
        <v>1</v>
      </c>
      <c r="Q5" s="38">
        <v>3</v>
      </c>
      <c r="R5" s="38">
        <v>2</v>
      </c>
      <c r="S5" s="38">
        <v>1</v>
      </c>
      <c r="T5" s="46">
        <f t="shared" si="1"/>
        <v>9</v>
      </c>
      <c r="U5" s="47" t="s">
        <v>69</v>
      </c>
      <c r="V5" s="39" t="s">
        <v>141</v>
      </c>
      <c r="W5" s="39" t="s">
        <v>142</v>
      </c>
      <c r="X5" s="39" t="s">
        <v>143</v>
      </c>
      <c r="Y5" s="48">
        <v>3</v>
      </c>
      <c r="Z5" s="48">
        <v>2</v>
      </c>
      <c r="AA5" s="48">
        <v>3</v>
      </c>
      <c r="AB5" s="48" t="s">
        <v>75</v>
      </c>
      <c r="AC5" s="46">
        <f t="shared" si="3"/>
        <v>8</v>
      </c>
      <c r="AD5" s="50">
        <f t="shared" si="2"/>
        <v>17</v>
      </c>
      <c r="AE5" s="41" t="s">
        <v>79</v>
      </c>
      <c r="AF5" s="41"/>
      <c r="AG5" s="51"/>
      <c r="AH5" s="51"/>
    </row>
    <row r="6" spans="1:34" s="52" customFormat="1" ht="204.6" x14ac:dyDescent="0.25">
      <c r="A6" s="38" t="s">
        <v>158</v>
      </c>
      <c r="B6" s="39" t="s">
        <v>40</v>
      </c>
      <c r="C6" s="39" t="s">
        <v>45</v>
      </c>
      <c r="D6" s="40" t="s">
        <v>159</v>
      </c>
      <c r="E6" s="39" t="s">
        <v>160</v>
      </c>
      <c r="F6" s="39" t="s">
        <v>161</v>
      </c>
      <c r="G6" s="39">
        <v>15.080299999999999</v>
      </c>
      <c r="H6" s="39" t="s">
        <v>162</v>
      </c>
      <c r="I6" s="39" t="s">
        <v>163</v>
      </c>
      <c r="J6" s="53">
        <v>35672</v>
      </c>
      <c r="K6" s="53">
        <v>59217.599999999999</v>
      </c>
      <c r="L6" s="39">
        <v>5248</v>
      </c>
      <c r="M6" s="45">
        <f t="shared" si="0"/>
        <v>2624</v>
      </c>
      <c r="N6" s="39" t="s">
        <v>98</v>
      </c>
      <c r="O6" s="38">
        <v>2</v>
      </c>
      <c r="P6" s="38">
        <v>3</v>
      </c>
      <c r="Q6" s="38">
        <v>3</v>
      </c>
      <c r="R6" s="38">
        <v>2</v>
      </c>
      <c r="S6" s="38">
        <v>1</v>
      </c>
      <c r="T6" s="46">
        <f t="shared" si="1"/>
        <v>11</v>
      </c>
      <c r="U6" s="47" t="s">
        <v>165</v>
      </c>
      <c r="V6" s="39" t="s">
        <v>166</v>
      </c>
      <c r="W6" s="39" t="s">
        <v>142</v>
      </c>
      <c r="X6" s="39" t="s">
        <v>143</v>
      </c>
      <c r="Y6" s="48">
        <v>2</v>
      </c>
      <c r="Z6" s="48">
        <v>2</v>
      </c>
      <c r="AA6" s="48">
        <v>3</v>
      </c>
      <c r="AB6" s="49" t="s">
        <v>168</v>
      </c>
      <c r="AC6" s="46">
        <f t="shared" si="3"/>
        <v>7</v>
      </c>
      <c r="AD6" s="50">
        <f t="shared" si="2"/>
        <v>18</v>
      </c>
      <c r="AE6" s="41" t="s">
        <v>79</v>
      </c>
      <c r="AF6" s="41"/>
      <c r="AG6" s="51"/>
      <c r="AH6" s="51"/>
    </row>
    <row r="7" spans="1:34" s="52" customFormat="1" ht="148.80000000000001" x14ac:dyDescent="0.25">
      <c r="A7" s="38" t="s">
        <v>172</v>
      </c>
      <c r="B7" s="39" t="s">
        <v>40</v>
      </c>
      <c r="C7" s="39" t="s">
        <v>45</v>
      </c>
      <c r="D7" s="40" t="s">
        <v>173</v>
      </c>
      <c r="E7" s="39" t="s">
        <v>48</v>
      </c>
      <c r="F7" s="39" t="s">
        <v>174</v>
      </c>
      <c r="G7" s="39">
        <v>47.030200000000001</v>
      </c>
      <c r="H7" s="39" t="s">
        <v>175</v>
      </c>
      <c r="I7" s="39" t="s">
        <v>176</v>
      </c>
      <c r="J7" s="53">
        <v>38625.599999999999</v>
      </c>
      <c r="K7" s="53">
        <v>62524.800000000003</v>
      </c>
      <c r="L7" s="54">
        <v>35</v>
      </c>
      <c r="M7" s="45">
        <f t="shared" si="0"/>
        <v>17.5</v>
      </c>
      <c r="N7" s="39" t="s">
        <v>98</v>
      </c>
      <c r="O7" s="38">
        <v>2</v>
      </c>
      <c r="P7" s="38">
        <v>1</v>
      </c>
      <c r="Q7" s="38">
        <v>3</v>
      </c>
      <c r="R7" s="38">
        <v>2</v>
      </c>
      <c r="S7" s="38">
        <v>1</v>
      </c>
      <c r="T7" s="46">
        <f t="shared" si="1"/>
        <v>9</v>
      </c>
      <c r="U7" s="47" t="s">
        <v>123</v>
      </c>
      <c r="V7" s="39" t="s">
        <v>74</v>
      </c>
      <c r="W7" s="39" t="s">
        <v>70</v>
      </c>
      <c r="X7" s="39" t="s">
        <v>72</v>
      </c>
      <c r="Y7" s="48">
        <v>3</v>
      </c>
      <c r="Z7" s="48">
        <v>3</v>
      </c>
      <c r="AA7" s="48">
        <v>3</v>
      </c>
      <c r="AB7" s="49" t="s">
        <v>75</v>
      </c>
      <c r="AC7" s="46">
        <f t="shared" si="3"/>
        <v>9</v>
      </c>
      <c r="AD7" s="50">
        <f t="shared" si="2"/>
        <v>18</v>
      </c>
      <c r="AE7" s="41" t="s">
        <v>79</v>
      </c>
      <c r="AF7" s="41"/>
      <c r="AG7" s="51"/>
      <c r="AH7" s="51"/>
    </row>
    <row r="8" spans="1:34" s="52" customFormat="1" ht="186" x14ac:dyDescent="0.25">
      <c r="A8" s="38" t="s">
        <v>182</v>
      </c>
      <c r="B8" s="39" t="s">
        <v>40</v>
      </c>
      <c r="C8" s="39" t="s">
        <v>45</v>
      </c>
      <c r="D8" s="40" t="s">
        <v>183</v>
      </c>
      <c r="E8" s="39" t="s">
        <v>48</v>
      </c>
      <c r="F8" s="39" t="s">
        <v>184</v>
      </c>
      <c r="G8" s="39">
        <v>48.050800000000002</v>
      </c>
      <c r="H8" s="39" t="s">
        <v>185</v>
      </c>
      <c r="I8" s="39" t="s">
        <v>186</v>
      </c>
      <c r="J8" s="53">
        <v>37876.800000000003</v>
      </c>
      <c r="K8" s="53">
        <v>61360</v>
      </c>
      <c r="L8" s="39">
        <v>663</v>
      </c>
      <c r="M8" s="45">
        <f t="shared" si="0"/>
        <v>331.5</v>
      </c>
      <c r="N8" s="39" t="s">
        <v>98</v>
      </c>
      <c r="O8" s="38">
        <v>2</v>
      </c>
      <c r="P8" s="38">
        <v>1</v>
      </c>
      <c r="Q8" s="38">
        <v>3</v>
      </c>
      <c r="R8" s="38">
        <v>2</v>
      </c>
      <c r="S8" s="55">
        <v>1</v>
      </c>
      <c r="T8" s="46">
        <f t="shared" si="1"/>
        <v>9</v>
      </c>
      <c r="U8" s="47" t="s">
        <v>121</v>
      </c>
      <c r="V8" s="39" t="s">
        <v>74</v>
      </c>
      <c r="W8" s="39" t="s">
        <v>70</v>
      </c>
      <c r="X8" s="39" t="s">
        <v>72</v>
      </c>
      <c r="Y8" s="48">
        <v>3</v>
      </c>
      <c r="Z8" s="48">
        <v>3</v>
      </c>
      <c r="AA8" s="48">
        <v>3</v>
      </c>
      <c r="AB8" s="49" t="s">
        <v>75</v>
      </c>
      <c r="AC8" s="46">
        <v>9</v>
      </c>
      <c r="AD8" s="50">
        <f t="shared" si="2"/>
        <v>18</v>
      </c>
      <c r="AE8" s="41" t="s">
        <v>79</v>
      </c>
      <c r="AF8" s="41"/>
      <c r="AG8" s="51"/>
      <c r="AH8" s="51"/>
    </row>
    <row r="9" spans="1:34" s="52" customFormat="1" ht="204.6" x14ac:dyDescent="0.25">
      <c r="A9" s="38" t="s">
        <v>190</v>
      </c>
      <c r="B9" s="39" t="s">
        <v>40</v>
      </c>
      <c r="C9" s="39" t="s">
        <v>45</v>
      </c>
      <c r="D9" s="40" t="s">
        <v>193</v>
      </c>
      <c r="E9" s="39" t="s">
        <v>194</v>
      </c>
      <c r="F9" s="39" t="s">
        <v>89</v>
      </c>
      <c r="G9" s="39">
        <v>48.0501</v>
      </c>
      <c r="H9" s="39" t="s">
        <v>91</v>
      </c>
      <c r="I9" s="39" t="s">
        <v>93</v>
      </c>
      <c r="J9" s="53">
        <v>37876.800000000003</v>
      </c>
      <c r="K9" s="53">
        <v>61360</v>
      </c>
      <c r="L9" s="54">
        <v>796</v>
      </c>
      <c r="M9" s="45">
        <f t="shared" si="0"/>
        <v>398</v>
      </c>
      <c r="N9" s="39" t="s">
        <v>98</v>
      </c>
      <c r="O9" s="38">
        <v>2</v>
      </c>
      <c r="P9" s="38">
        <v>1</v>
      </c>
      <c r="Q9" s="38">
        <v>3</v>
      </c>
      <c r="R9" s="38">
        <v>3</v>
      </c>
      <c r="S9" s="38">
        <v>1</v>
      </c>
      <c r="T9" s="46">
        <f t="shared" si="1"/>
        <v>10</v>
      </c>
      <c r="U9" s="47" t="s">
        <v>107</v>
      </c>
      <c r="V9" s="39" t="s">
        <v>166</v>
      </c>
      <c r="W9" s="39" t="s">
        <v>142</v>
      </c>
      <c r="X9" s="39" t="s">
        <v>143</v>
      </c>
      <c r="Y9" s="48">
        <v>3</v>
      </c>
      <c r="Z9" s="48">
        <v>2</v>
      </c>
      <c r="AA9" s="48">
        <v>3</v>
      </c>
      <c r="AB9" s="48" t="s">
        <v>75</v>
      </c>
      <c r="AC9" s="46">
        <f t="shared" ref="AC9:AC27" si="4">Y9+Z9+AA9</f>
        <v>8</v>
      </c>
      <c r="AD9" s="50">
        <f t="shared" si="2"/>
        <v>18</v>
      </c>
      <c r="AE9" s="41" t="s">
        <v>79</v>
      </c>
      <c r="AF9" s="41"/>
      <c r="AG9" s="51"/>
      <c r="AH9" s="51"/>
    </row>
    <row r="10" spans="1:34" s="52" customFormat="1" ht="241.8" x14ac:dyDescent="0.25">
      <c r="A10" s="38" t="s">
        <v>199</v>
      </c>
      <c r="B10" s="39" t="s">
        <v>40</v>
      </c>
      <c r="C10" s="39" t="s">
        <v>200</v>
      </c>
      <c r="D10" s="40" t="s">
        <v>202</v>
      </c>
      <c r="E10" s="39" t="s">
        <v>203</v>
      </c>
      <c r="F10" s="39" t="s">
        <v>204</v>
      </c>
      <c r="G10" s="39">
        <v>15.129899999999999</v>
      </c>
      <c r="H10" s="39" t="s">
        <v>205</v>
      </c>
      <c r="I10" s="39" t="s">
        <v>206</v>
      </c>
      <c r="J10" s="53">
        <v>48110.400000000001</v>
      </c>
      <c r="K10" s="53">
        <v>103812.8</v>
      </c>
      <c r="L10" s="39">
        <v>605</v>
      </c>
      <c r="M10" s="45">
        <f t="shared" si="0"/>
        <v>302.5</v>
      </c>
      <c r="N10" s="39" t="s">
        <v>98</v>
      </c>
      <c r="O10" s="38">
        <v>3</v>
      </c>
      <c r="P10" s="38">
        <v>1</v>
      </c>
      <c r="Q10" s="38">
        <v>3</v>
      </c>
      <c r="R10" s="38">
        <v>3</v>
      </c>
      <c r="S10" s="38">
        <v>1</v>
      </c>
      <c r="T10" s="46">
        <f t="shared" si="1"/>
        <v>11</v>
      </c>
      <c r="U10" s="47" t="s">
        <v>210</v>
      </c>
      <c r="V10" s="39" t="s">
        <v>166</v>
      </c>
      <c r="W10" s="39" t="s">
        <v>142</v>
      </c>
      <c r="X10" s="39" t="s">
        <v>211</v>
      </c>
      <c r="Y10" s="48">
        <v>3</v>
      </c>
      <c r="Z10" s="48">
        <v>1</v>
      </c>
      <c r="AA10" s="48">
        <v>2</v>
      </c>
      <c r="AB10" s="49" t="s">
        <v>168</v>
      </c>
      <c r="AC10" s="46">
        <f t="shared" si="4"/>
        <v>6</v>
      </c>
      <c r="AD10" s="50">
        <f t="shared" si="2"/>
        <v>17</v>
      </c>
      <c r="AE10" s="41" t="s">
        <v>79</v>
      </c>
      <c r="AF10" s="41"/>
      <c r="AG10" s="51"/>
      <c r="AH10" s="51"/>
    </row>
    <row r="11" spans="1:34" s="52" customFormat="1" ht="260.39999999999998" x14ac:dyDescent="0.25">
      <c r="A11" s="38" t="s">
        <v>215</v>
      </c>
      <c r="B11" s="39" t="s">
        <v>40</v>
      </c>
      <c r="C11" s="39" t="s">
        <v>200</v>
      </c>
      <c r="D11" s="40" t="s">
        <v>216</v>
      </c>
      <c r="E11" s="39" t="s">
        <v>217</v>
      </c>
      <c r="F11" s="39" t="s">
        <v>219</v>
      </c>
      <c r="G11" s="39">
        <v>11.0501</v>
      </c>
      <c r="H11" s="39" t="s">
        <v>221</v>
      </c>
      <c r="I11" s="39" t="s">
        <v>222</v>
      </c>
      <c r="J11" s="53">
        <v>68868.800000000003</v>
      </c>
      <c r="K11" s="53">
        <v>127171.2</v>
      </c>
      <c r="L11" s="39">
        <v>2382</v>
      </c>
      <c r="M11" s="45">
        <f t="shared" si="0"/>
        <v>1191</v>
      </c>
      <c r="N11" s="39" t="s">
        <v>98</v>
      </c>
      <c r="O11" s="38">
        <v>3</v>
      </c>
      <c r="P11" s="38">
        <v>2</v>
      </c>
      <c r="Q11" s="38">
        <v>3</v>
      </c>
      <c r="R11" s="38">
        <v>3</v>
      </c>
      <c r="S11" s="38">
        <v>1</v>
      </c>
      <c r="T11" s="46">
        <f t="shared" si="1"/>
        <v>12</v>
      </c>
      <c r="U11" s="47" t="s">
        <v>224</v>
      </c>
      <c r="V11" s="39" t="s">
        <v>166</v>
      </c>
      <c r="W11" s="39" t="s">
        <v>142</v>
      </c>
      <c r="X11" s="39" t="s">
        <v>211</v>
      </c>
      <c r="Y11" s="48">
        <v>3</v>
      </c>
      <c r="Z11" s="48">
        <v>1</v>
      </c>
      <c r="AA11" s="48">
        <v>2</v>
      </c>
      <c r="AB11" s="49" t="s">
        <v>75</v>
      </c>
      <c r="AC11" s="46">
        <f t="shared" si="4"/>
        <v>6</v>
      </c>
      <c r="AD11" s="50">
        <f t="shared" si="2"/>
        <v>18</v>
      </c>
      <c r="AE11" s="41" t="s">
        <v>79</v>
      </c>
      <c r="AF11" s="41"/>
      <c r="AG11" s="51"/>
      <c r="AH11" s="51"/>
    </row>
    <row r="12" spans="1:34" s="52" customFormat="1" ht="130.19999999999999" x14ac:dyDescent="0.25">
      <c r="A12" s="38" t="s">
        <v>226</v>
      </c>
      <c r="B12" s="39" t="s">
        <v>40</v>
      </c>
      <c r="C12" s="39" t="s">
        <v>227</v>
      </c>
      <c r="D12" s="40" t="s">
        <v>228</v>
      </c>
      <c r="E12" s="39" t="s">
        <v>229</v>
      </c>
      <c r="F12" s="39" t="s">
        <v>230</v>
      </c>
      <c r="G12" s="39">
        <v>13.121</v>
      </c>
      <c r="H12" s="39" t="s">
        <v>231</v>
      </c>
      <c r="I12" s="39" t="s">
        <v>232</v>
      </c>
      <c r="J12" s="53">
        <v>28953.599999999999</v>
      </c>
      <c r="K12" s="53">
        <v>61651.199999999997</v>
      </c>
      <c r="L12" s="39">
        <v>2139</v>
      </c>
      <c r="M12" s="45">
        <f t="shared" si="0"/>
        <v>1069.5</v>
      </c>
      <c r="N12" s="39" t="s">
        <v>98</v>
      </c>
      <c r="O12" s="38">
        <v>2</v>
      </c>
      <c r="P12" s="38">
        <v>2</v>
      </c>
      <c r="Q12" s="38">
        <v>3</v>
      </c>
      <c r="R12" s="38">
        <v>3</v>
      </c>
      <c r="S12" s="38">
        <v>1</v>
      </c>
      <c r="T12" s="46">
        <f t="shared" si="1"/>
        <v>11</v>
      </c>
      <c r="U12" s="47" t="s">
        <v>245</v>
      </c>
      <c r="V12" s="39" t="s">
        <v>166</v>
      </c>
      <c r="W12" s="39" t="s">
        <v>142</v>
      </c>
      <c r="X12" s="39" t="s">
        <v>247</v>
      </c>
      <c r="Y12" s="48">
        <v>2</v>
      </c>
      <c r="Z12" s="48">
        <v>2</v>
      </c>
      <c r="AA12" s="48">
        <v>2</v>
      </c>
      <c r="AB12" s="49" t="s">
        <v>75</v>
      </c>
      <c r="AC12" s="46">
        <f t="shared" si="4"/>
        <v>6</v>
      </c>
      <c r="AD12" s="50">
        <f t="shared" si="2"/>
        <v>17</v>
      </c>
      <c r="AE12" s="41" t="s">
        <v>79</v>
      </c>
      <c r="AF12" s="41"/>
      <c r="AG12" s="51"/>
      <c r="AH12" s="51"/>
    </row>
    <row r="13" spans="1:34" s="52" customFormat="1" ht="167.4" x14ac:dyDescent="0.25">
      <c r="A13" s="38" t="s">
        <v>250</v>
      </c>
      <c r="B13" s="39" t="s">
        <v>40</v>
      </c>
      <c r="C13" s="39" t="s">
        <v>227</v>
      </c>
      <c r="D13" s="40" t="s">
        <v>252</v>
      </c>
      <c r="E13" s="39" t="s">
        <v>253</v>
      </c>
      <c r="F13" s="39" t="s">
        <v>254</v>
      </c>
      <c r="G13" s="39">
        <v>13.0101</v>
      </c>
      <c r="H13" s="39" t="s">
        <v>255</v>
      </c>
      <c r="I13" s="39" t="s">
        <v>232</v>
      </c>
      <c r="J13" s="53">
        <v>29224</v>
      </c>
      <c r="K13" s="53">
        <v>57824</v>
      </c>
      <c r="L13" s="41"/>
      <c r="M13" s="45" t="s">
        <v>257</v>
      </c>
      <c r="N13" s="39" t="s">
        <v>98</v>
      </c>
      <c r="O13" s="38">
        <v>2</v>
      </c>
      <c r="P13" s="38">
        <v>2</v>
      </c>
      <c r="Q13" s="38">
        <v>3</v>
      </c>
      <c r="R13" s="38">
        <v>2</v>
      </c>
      <c r="S13" s="38">
        <v>1</v>
      </c>
      <c r="T13" s="46">
        <v>10</v>
      </c>
      <c r="U13" s="47" t="s">
        <v>259</v>
      </c>
      <c r="V13" s="39" t="s">
        <v>74</v>
      </c>
      <c r="W13" s="39" t="s">
        <v>78</v>
      </c>
      <c r="X13" s="39" t="s">
        <v>143</v>
      </c>
      <c r="Y13" s="48">
        <v>3</v>
      </c>
      <c r="Z13" s="48">
        <v>3</v>
      </c>
      <c r="AA13" s="48">
        <v>3</v>
      </c>
      <c r="AB13" s="49" t="s">
        <v>75</v>
      </c>
      <c r="AC13" s="46">
        <f t="shared" si="4"/>
        <v>9</v>
      </c>
      <c r="AD13" s="50">
        <f t="shared" si="2"/>
        <v>19</v>
      </c>
      <c r="AE13" s="41" t="s">
        <v>79</v>
      </c>
      <c r="AF13" s="41"/>
      <c r="AG13" s="51"/>
      <c r="AH13" s="51"/>
    </row>
    <row r="14" spans="1:34" s="52" customFormat="1" ht="167.4" x14ac:dyDescent="0.25">
      <c r="A14" s="38" t="s">
        <v>260</v>
      </c>
      <c r="B14" s="39" t="s">
        <v>40</v>
      </c>
      <c r="C14" s="39" t="s">
        <v>227</v>
      </c>
      <c r="D14" s="40" t="s">
        <v>262</v>
      </c>
      <c r="E14" s="39" t="s">
        <v>263</v>
      </c>
      <c r="F14" s="39" t="s">
        <v>254</v>
      </c>
      <c r="G14" s="39">
        <v>13.0101</v>
      </c>
      <c r="H14" s="39" t="s">
        <v>255</v>
      </c>
      <c r="I14" s="39" t="s">
        <v>232</v>
      </c>
      <c r="J14" s="53">
        <v>29224</v>
      </c>
      <c r="K14" s="53">
        <v>57824</v>
      </c>
      <c r="L14" s="41"/>
      <c r="M14" s="45" t="s">
        <v>257</v>
      </c>
      <c r="N14" s="39" t="s">
        <v>98</v>
      </c>
      <c r="O14" s="38">
        <v>2</v>
      </c>
      <c r="P14" s="38">
        <v>2</v>
      </c>
      <c r="Q14" s="38">
        <v>3</v>
      </c>
      <c r="R14" s="38">
        <v>2</v>
      </c>
      <c r="S14" s="38">
        <v>1</v>
      </c>
      <c r="T14" s="46">
        <v>10</v>
      </c>
      <c r="U14" s="47" t="s">
        <v>259</v>
      </c>
      <c r="V14" s="39" t="s">
        <v>74</v>
      </c>
      <c r="W14" s="39" t="s">
        <v>78</v>
      </c>
      <c r="X14" s="39" t="s">
        <v>143</v>
      </c>
      <c r="Y14" s="48">
        <v>3</v>
      </c>
      <c r="Z14" s="48">
        <v>3</v>
      </c>
      <c r="AA14" s="48">
        <v>3</v>
      </c>
      <c r="AB14" s="49" t="s">
        <v>75</v>
      </c>
      <c r="AC14" s="46">
        <f t="shared" si="4"/>
        <v>9</v>
      </c>
      <c r="AD14" s="50">
        <f t="shared" si="2"/>
        <v>19</v>
      </c>
      <c r="AE14" s="41" t="s">
        <v>79</v>
      </c>
      <c r="AF14" s="41"/>
      <c r="AG14" s="51"/>
      <c r="AH14" s="51"/>
    </row>
    <row r="15" spans="1:34" s="52" customFormat="1" ht="204.6" x14ac:dyDescent="0.25">
      <c r="A15" s="38" t="s">
        <v>268</v>
      </c>
      <c r="B15" s="39" t="s">
        <v>40</v>
      </c>
      <c r="C15" s="39" t="s">
        <v>45</v>
      </c>
      <c r="D15" s="40" t="s">
        <v>269</v>
      </c>
      <c r="E15" s="39" t="s">
        <v>270</v>
      </c>
      <c r="F15" s="39" t="s">
        <v>271</v>
      </c>
      <c r="G15" s="39">
        <v>46.041499999999999</v>
      </c>
      <c r="H15" s="39" t="s">
        <v>272</v>
      </c>
      <c r="I15" s="39" t="s">
        <v>273</v>
      </c>
      <c r="J15" s="53">
        <v>30388.799999999999</v>
      </c>
      <c r="K15" s="53">
        <v>57200</v>
      </c>
      <c r="L15" s="54">
        <v>1563</v>
      </c>
      <c r="M15" s="45">
        <f t="shared" ref="M15:M17" si="5">L15 / 2</f>
        <v>781.5</v>
      </c>
      <c r="N15" s="39" t="s">
        <v>98</v>
      </c>
      <c r="O15" s="38">
        <v>2</v>
      </c>
      <c r="P15" s="38">
        <v>2</v>
      </c>
      <c r="Q15" s="38">
        <v>3</v>
      </c>
      <c r="R15" s="38">
        <v>2</v>
      </c>
      <c r="S15" s="38">
        <v>1</v>
      </c>
      <c r="T15" s="46">
        <f t="shared" ref="T15:T27" si="6">O15+P15+Q15+R15+S15</f>
        <v>10</v>
      </c>
      <c r="U15" s="47" t="s">
        <v>284</v>
      </c>
      <c r="V15" s="39" t="s">
        <v>166</v>
      </c>
      <c r="W15" s="39" t="s">
        <v>285</v>
      </c>
      <c r="X15" s="39" t="s">
        <v>286</v>
      </c>
      <c r="Y15" s="48">
        <v>2</v>
      </c>
      <c r="Z15" s="48">
        <v>2</v>
      </c>
      <c r="AA15" s="48">
        <v>1</v>
      </c>
      <c r="AB15" s="49" t="s">
        <v>75</v>
      </c>
      <c r="AC15" s="46">
        <f t="shared" si="4"/>
        <v>5</v>
      </c>
      <c r="AD15" s="50">
        <f t="shared" si="2"/>
        <v>15</v>
      </c>
      <c r="AE15" s="41" t="s">
        <v>288</v>
      </c>
      <c r="AF15" s="39" t="s">
        <v>290</v>
      </c>
      <c r="AG15" s="51"/>
      <c r="AH15" s="51"/>
    </row>
    <row r="16" spans="1:34" s="52" customFormat="1" ht="148.80000000000001" x14ac:dyDescent="0.25">
      <c r="A16" s="38" t="s">
        <v>292</v>
      </c>
      <c r="B16" s="39" t="s">
        <v>40</v>
      </c>
      <c r="C16" s="39" t="s">
        <v>293</v>
      </c>
      <c r="D16" s="40" t="s">
        <v>294</v>
      </c>
      <c r="E16" s="39" t="s">
        <v>295</v>
      </c>
      <c r="F16" s="39" t="s">
        <v>296</v>
      </c>
      <c r="G16" s="39">
        <v>46.0411</v>
      </c>
      <c r="H16" s="39" t="s">
        <v>298</v>
      </c>
      <c r="I16" s="39" t="s">
        <v>186</v>
      </c>
      <c r="J16" s="53">
        <v>30388.799999999999</v>
      </c>
      <c r="K16" s="53">
        <v>57200</v>
      </c>
      <c r="L16" s="39">
        <v>825</v>
      </c>
      <c r="M16" s="45">
        <f t="shared" si="5"/>
        <v>412.5</v>
      </c>
      <c r="N16" s="39" t="s">
        <v>98</v>
      </c>
      <c r="O16" s="38">
        <v>2</v>
      </c>
      <c r="P16" s="38">
        <v>1</v>
      </c>
      <c r="Q16" s="38">
        <v>3</v>
      </c>
      <c r="R16" s="38">
        <v>2</v>
      </c>
      <c r="S16" s="55"/>
      <c r="T16" s="46">
        <f t="shared" si="6"/>
        <v>8</v>
      </c>
      <c r="U16" s="47" t="s">
        <v>284</v>
      </c>
      <c r="V16" s="39" t="s">
        <v>166</v>
      </c>
      <c r="W16" s="39" t="s">
        <v>142</v>
      </c>
      <c r="X16" s="39" t="s">
        <v>143</v>
      </c>
      <c r="Y16" s="48">
        <v>2</v>
      </c>
      <c r="Z16" s="48">
        <v>2</v>
      </c>
      <c r="AA16" s="48">
        <v>3</v>
      </c>
      <c r="AB16" s="49" t="s">
        <v>168</v>
      </c>
      <c r="AC16" s="46">
        <f t="shared" si="4"/>
        <v>7</v>
      </c>
      <c r="AD16" s="50">
        <f t="shared" si="2"/>
        <v>15</v>
      </c>
      <c r="AE16" s="41" t="s">
        <v>288</v>
      </c>
      <c r="AF16" s="39" t="s">
        <v>304</v>
      </c>
      <c r="AG16" s="51"/>
      <c r="AH16" s="51"/>
    </row>
    <row r="17" spans="1:34" s="52" customFormat="1" ht="279" x14ac:dyDescent="0.25">
      <c r="A17" s="38" t="s">
        <v>305</v>
      </c>
      <c r="B17" s="39" t="s">
        <v>40</v>
      </c>
      <c r="C17" s="39" t="s">
        <v>293</v>
      </c>
      <c r="D17" s="40" t="s">
        <v>307</v>
      </c>
      <c r="E17" s="39" t="s">
        <v>308</v>
      </c>
      <c r="F17" s="39" t="s">
        <v>309</v>
      </c>
      <c r="G17" s="39">
        <v>47.020099999999999</v>
      </c>
      <c r="H17" s="39" t="s">
        <v>310</v>
      </c>
      <c r="I17" s="39" t="s">
        <v>186</v>
      </c>
      <c r="J17" s="53">
        <v>39811.199999999997</v>
      </c>
      <c r="K17" s="53">
        <v>64292.800000000003</v>
      </c>
      <c r="L17" s="39">
        <v>1789</v>
      </c>
      <c r="M17" s="45">
        <f t="shared" si="5"/>
        <v>894.5</v>
      </c>
      <c r="N17" s="39" t="s">
        <v>98</v>
      </c>
      <c r="O17" s="38">
        <v>2</v>
      </c>
      <c r="P17" s="38">
        <v>2</v>
      </c>
      <c r="Q17" s="38">
        <v>3</v>
      </c>
      <c r="R17" s="38">
        <v>2</v>
      </c>
      <c r="S17" s="55"/>
      <c r="T17" s="46">
        <f t="shared" si="6"/>
        <v>9</v>
      </c>
      <c r="U17" s="47" t="s">
        <v>284</v>
      </c>
      <c r="V17" s="39" t="s">
        <v>166</v>
      </c>
      <c r="W17" s="39" t="s">
        <v>142</v>
      </c>
      <c r="X17" s="39" t="s">
        <v>313</v>
      </c>
      <c r="Y17" s="48">
        <v>2</v>
      </c>
      <c r="Z17" s="48">
        <v>2</v>
      </c>
      <c r="AA17" s="48">
        <v>2</v>
      </c>
      <c r="AB17" s="49" t="s">
        <v>75</v>
      </c>
      <c r="AC17" s="46">
        <f t="shared" si="4"/>
        <v>6</v>
      </c>
      <c r="AD17" s="50">
        <f t="shared" si="2"/>
        <v>15</v>
      </c>
      <c r="AE17" s="41" t="s">
        <v>288</v>
      </c>
      <c r="AF17" s="39" t="s">
        <v>320</v>
      </c>
      <c r="AG17" s="51"/>
      <c r="AH17" s="51"/>
    </row>
    <row r="18" spans="1:34" s="52" customFormat="1" ht="241.8" x14ac:dyDescent="0.25">
      <c r="A18" s="38" t="s">
        <v>321</v>
      </c>
      <c r="B18" s="39" t="s">
        <v>40</v>
      </c>
      <c r="C18" s="56" t="s">
        <v>293</v>
      </c>
      <c r="D18" s="40" t="s">
        <v>322</v>
      </c>
      <c r="E18" s="39" t="s">
        <v>323</v>
      </c>
      <c r="F18" s="39" t="s">
        <v>324</v>
      </c>
      <c r="G18" s="39">
        <v>46</v>
      </c>
      <c r="H18" s="39" t="s">
        <v>325</v>
      </c>
      <c r="I18" s="39" t="s">
        <v>326</v>
      </c>
      <c r="J18" s="53">
        <v>38646.400000000001</v>
      </c>
      <c r="K18" s="53">
        <v>83657.600000000006</v>
      </c>
      <c r="L18" s="44"/>
      <c r="M18" s="45" t="s">
        <v>336</v>
      </c>
      <c r="N18" s="39" t="s">
        <v>98</v>
      </c>
      <c r="O18" s="38">
        <v>2</v>
      </c>
      <c r="P18" s="38">
        <v>2</v>
      </c>
      <c r="Q18" s="38">
        <v>3</v>
      </c>
      <c r="R18" s="38">
        <v>2</v>
      </c>
      <c r="S18" s="55"/>
      <c r="T18" s="46">
        <f t="shared" si="6"/>
        <v>9</v>
      </c>
      <c r="U18" s="47" t="s">
        <v>337</v>
      </c>
      <c r="V18" s="39" t="s">
        <v>338</v>
      </c>
      <c r="W18" s="39" t="s">
        <v>285</v>
      </c>
      <c r="X18" s="39" t="s">
        <v>339</v>
      </c>
      <c r="Y18" s="48">
        <v>2</v>
      </c>
      <c r="Z18" s="48">
        <v>2</v>
      </c>
      <c r="AA18" s="48">
        <v>2</v>
      </c>
      <c r="AB18" s="49" t="s">
        <v>168</v>
      </c>
      <c r="AC18" s="46">
        <f t="shared" si="4"/>
        <v>6</v>
      </c>
      <c r="AD18" s="50">
        <f t="shared" si="2"/>
        <v>15</v>
      </c>
      <c r="AE18" s="41" t="s">
        <v>288</v>
      </c>
      <c r="AF18" s="39" t="s">
        <v>320</v>
      </c>
      <c r="AG18" s="51"/>
      <c r="AH18" s="51"/>
    </row>
    <row r="19" spans="1:34" s="52" customFormat="1" ht="186" x14ac:dyDescent="0.25">
      <c r="A19" s="38" t="s">
        <v>342</v>
      </c>
      <c r="B19" s="39" t="s">
        <v>40</v>
      </c>
      <c r="C19" s="39" t="s">
        <v>293</v>
      </c>
      <c r="D19" s="40" t="s">
        <v>347</v>
      </c>
      <c r="E19" s="39" t="s">
        <v>348</v>
      </c>
      <c r="F19" s="39" t="s">
        <v>184</v>
      </c>
      <c r="G19" s="39">
        <v>48.050800000000002</v>
      </c>
      <c r="H19" s="39" t="s">
        <v>185</v>
      </c>
      <c r="I19" s="39" t="s">
        <v>186</v>
      </c>
      <c r="J19" s="53">
        <v>37876.800000000003</v>
      </c>
      <c r="K19" s="53">
        <v>61360</v>
      </c>
      <c r="L19" s="39">
        <v>663</v>
      </c>
      <c r="M19" s="45">
        <f t="shared" ref="M19:M27" si="7">L19 / 2</f>
        <v>331.5</v>
      </c>
      <c r="N19" s="39" t="s">
        <v>98</v>
      </c>
      <c r="O19" s="38">
        <v>2</v>
      </c>
      <c r="P19" s="38">
        <v>1</v>
      </c>
      <c r="Q19" s="38">
        <v>3</v>
      </c>
      <c r="R19" s="38">
        <v>2</v>
      </c>
      <c r="S19" s="55"/>
      <c r="T19" s="46">
        <f t="shared" si="6"/>
        <v>8</v>
      </c>
      <c r="U19" s="47" t="s">
        <v>121</v>
      </c>
      <c r="V19" s="39" t="s">
        <v>166</v>
      </c>
      <c r="W19" s="39" t="s">
        <v>142</v>
      </c>
      <c r="X19" s="39" t="s">
        <v>143</v>
      </c>
      <c r="Y19" s="48">
        <v>2</v>
      </c>
      <c r="Z19" s="48">
        <v>2</v>
      </c>
      <c r="AA19" s="48">
        <v>3</v>
      </c>
      <c r="AB19" s="49" t="s">
        <v>75</v>
      </c>
      <c r="AC19" s="46">
        <f t="shared" si="4"/>
        <v>7</v>
      </c>
      <c r="AD19" s="50">
        <f t="shared" si="2"/>
        <v>15</v>
      </c>
      <c r="AE19" s="41" t="s">
        <v>288</v>
      </c>
      <c r="AF19" s="39" t="s">
        <v>304</v>
      </c>
      <c r="AG19" s="51"/>
      <c r="AH19" s="51"/>
    </row>
    <row r="20" spans="1:34" s="52" customFormat="1" ht="186" x14ac:dyDescent="0.25">
      <c r="A20" s="38" t="s">
        <v>350</v>
      </c>
      <c r="B20" s="39" t="s">
        <v>40</v>
      </c>
      <c r="C20" s="39" t="s">
        <v>293</v>
      </c>
      <c r="D20" s="40" t="s">
        <v>351</v>
      </c>
      <c r="E20" s="39" t="s">
        <v>352</v>
      </c>
      <c r="F20" s="39" t="s">
        <v>184</v>
      </c>
      <c r="G20" s="39">
        <v>48.050800000000002</v>
      </c>
      <c r="H20" s="39" t="s">
        <v>185</v>
      </c>
      <c r="I20" s="39" t="s">
        <v>186</v>
      </c>
      <c r="J20" s="53">
        <v>37876.800000000003</v>
      </c>
      <c r="K20" s="53">
        <v>61360</v>
      </c>
      <c r="L20" s="39">
        <v>663</v>
      </c>
      <c r="M20" s="45">
        <f t="shared" si="7"/>
        <v>331.5</v>
      </c>
      <c r="N20" s="39" t="s">
        <v>98</v>
      </c>
      <c r="O20" s="38">
        <v>2</v>
      </c>
      <c r="P20" s="38">
        <v>1</v>
      </c>
      <c r="Q20" s="38">
        <v>3</v>
      </c>
      <c r="R20" s="38">
        <v>2</v>
      </c>
      <c r="S20" s="55"/>
      <c r="T20" s="46">
        <f t="shared" si="6"/>
        <v>8</v>
      </c>
      <c r="U20" s="47" t="s">
        <v>121</v>
      </c>
      <c r="V20" s="39" t="s">
        <v>166</v>
      </c>
      <c r="W20" s="39" t="s">
        <v>142</v>
      </c>
      <c r="X20" s="39" t="s">
        <v>143</v>
      </c>
      <c r="Y20" s="48">
        <v>2</v>
      </c>
      <c r="Z20" s="48">
        <v>2</v>
      </c>
      <c r="AA20" s="48">
        <v>3</v>
      </c>
      <c r="AB20" s="49" t="s">
        <v>75</v>
      </c>
      <c r="AC20" s="46">
        <f t="shared" si="4"/>
        <v>7</v>
      </c>
      <c r="AD20" s="50">
        <f t="shared" si="2"/>
        <v>15</v>
      </c>
      <c r="AE20" s="41" t="s">
        <v>288</v>
      </c>
      <c r="AF20" s="39" t="s">
        <v>304</v>
      </c>
      <c r="AG20" s="51"/>
      <c r="AH20" s="51"/>
    </row>
    <row r="21" spans="1:34" s="52" customFormat="1" ht="186" x14ac:dyDescent="0.25">
      <c r="A21" s="38" t="s">
        <v>361</v>
      </c>
      <c r="B21" s="39" t="s">
        <v>40</v>
      </c>
      <c r="C21" s="39" t="s">
        <v>227</v>
      </c>
      <c r="D21" s="40" t="s">
        <v>362</v>
      </c>
      <c r="E21" s="39" t="s">
        <v>263</v>
      </c>
      <c r="F21" s="39" t="s">
        <v>254</v>
      </c>
      <c r="G21" s="39">
        <v>13.0101</v>
      </c>
      <c r="H21" s="39" t="s">
        <v>255</v>
      </c>
      <c r="I21" s="39" t="s">
        <v>232</v>
      </c>
      <c r="J21" s="53">
        <v>29224</v>
      </c>
      <c r="K21" s="53">
        <v>57824</v>
      </c>
      <c r="L21" s="39">
        <v>1162</v>
      </c>
      <c r="M21" s="45">
        <f t="shared" si="7"/>
        <v>581</v>
      </c>
      <c r="N21" s="39" t="s">
        <v>98</v>
      </c>
      <c r="O21" s="38">
        <v>2</v>
      </c>
      <c r="P21" s="38">
        <v>2</v>
      </c>
      <c r="Q21" s="38">
        <v>3</v>
      </c>
      <c r="R21" s="38">
        <v>2</v>
      </c>
      <c r="S21" s="38">
        <v>1</v>
      </c>
      <c r="T21" s="46">
        <f t="shared" si="6"/>
        <v>10</v>
      </c>
      <c r="U21" s="47" t="s">
        <v>259</v>
      </c>
      <c r="V21" s="39" t="s">
        <v>166</v>
      </c>
      <c r="W21" s="39" t="s">
        <v>285</v>
      </c>
      <c r="X21" s="39" t="s">
        <v>313</v>
      </c>
      <c r="Y21" s="48">
        <v>2</v>
      </c>
      <c r="Z21" s="48">
        <v>2</v>
      </c>
      <c r="AA21" s="48">
        <v>1</v>
      </c>
      <c r="AB21" s="49" t="s">
        <v>75</v>
      </c>
      <c r="AC21" s="46">
        <f t="shared" si="4"/>
        <v>5</v>
      </c>
      <c r="AD21" s="50">
        <f t="shared" si="2"/>
        <v>15</v>
      </c>
      <c r="AE21" s="41" t="s">
        <v>288</v>
      </c>
      <c r="AF21" s="39" t="s">
        <v>290</v>
      </c>
      <c r="AG21" s="51"/>
      <c r="AH21" s="51"/>
    </row>
    <row r="22" spans="1:34" s="52" customFormat="1" ht="186" x14ac:dyDescent="0.25">
      <c r="A22" s="38" t="s">
        <v>368</v>
      </c>
      <c r="B22" s="39" t="s">
        <v>40</v>
      </c>
      <c r="C22" s="39" t="s">
        <v>369</v>
      </c>
      <c r="D22" s="40" t="s">
        <v>370</v>
      </c>
      <c r="E22" s="39" t="s">
        <v>371</v>
      </c>
      <c r="F22" s="39" t="s">
        <v>370</v>
      </c>
      <c r="G22" s="39">
        <v>51.060099999999998</v>
      </c>
      <c r="H22" s="39" t="s">
        <v>373</v>
      </c>
      <c r="I22" s="39" t="s">
        <v>374</v>
      </c>
      <c r="J22" s="53">
        <v>35422.400000000001</v>
      </c>
      <c r="K22" s="53">
        <v>52353.599999999999</v>
      </c>
      <c r="L22" s="39">
        <v>2655</v>
      </c>
      <c r="M22" s="45">
        <f t="shared" si="7"/>
        <v>1327.5</v>
      </c>
      <c r="N22" s="39" t="s">
        <v>98</v>
      </c>
      <c r="O22" s="38">
        <v>1</v>
      </c>
      <c r="P22" s="38">
        <v>2</v>
      </c>
      <c r="Q22" s="38">
        <v>3</v>
      </c>
      <c r="R22" s="38">
        <v>2</v>
      </c>
      <c r="S22" s="38">
        <v>1</v>
      </c>
      <c r="T22" s="46">
        <f t="shared" si="6"/>
        <v>9</v>
      </c>
      <c r="U22" s="47" t="s">
        <v>375</v>
      </c>
      <c r="V22" s="39" t="s">
        <v>166</v>
      </c>
      <c r="W22" s="39" t="s">
        <v>285</v>
      </c>
      <c r="X22" s="39" t="s">
        <v>313</v>
      </c>
      <c r="Y22" s="48">
        <v>3</v>
      </c>
      <c r="Z22" s="48">
        <v>1</v>
      </c>
      <c r="AA22" s="48">
        <v>3</v>
      </c>
      <c r="AB22" s="49" t="s">
        <v>168</v>
      </c>
      <c r="AC22" s="46">
        <f t="shared" si="4"/>
        <v>7</v>
      </c>
      <c r="AD22" s="50">
        <f t="shared" si="2"/>
        <v>16</v>
      </c>
      <c r="AE22" s="41" t="s">
        <v>288</v>
      </c>
      <c r="AF22" s="39" t="s">
        <v>290</v>
      </c>
      <c r="AG22" s="51"/>
      <c r="AH22" s="51"/>
    </row>
    <row r="23" spans="1:34" s="52" customFormat="1" ht="130.19999999999999" x14ac:dyDescent="0.25">
      <c r="A23" s="38" t="s">
        <v>377</v>
      </c>
      <c r="B23" s="39" t="s">
        <v>40</v>
      </c>
      <c r="C23" s="39" t="s">
        <v>369</v>
      </c>
      <c r="D23" s="40" t="s">
        <v>380</v>
      </c>
      <c r="E23" s="39" t="s">
        <v>382</v>
      </c>
      <c r="F23" s="39" t="s">
        <v>383</v>
      </c>
      <c r="G23" s="39">
        <v>51.0899</v>
      </c>
      <c r="H23" s="39" t="s">
        <v>384</v>
      </c>
      <c r="I23" s="39" t="s">
        <v>374</v>
      </c>
      <c r="J23" s="53">
        <v>35193.599999999999</v>
      </c>
      <c r="K23" s="53">
        <v>50564.800000000003</v>
      </c>
      <c r="L23" s="39">
        <v>1267</v>
      </c>
      <c r="M23" s="45">
        <f t="shared" si="7"/>
        <v>633.5</v>
      </c>
      <c r="N23" s="39" t="s">
        <v>98</v>
      </c>
      <c r="O23" s="38">
        <v>1</v>
      </c>
      <c r="P23" s="38">
        <v>2</v>
      </c>
      <c r="Q23" s="38">
        <v>3</v>
      </c>
      <c r="R23" s="38">
        <v>3</v>
      </c>
      <c r="S23" s="38">
        <v>1</v>
      </c>
      <c r="T23" s="46">
        <f t="shared" si="6"/>
        <v>10</v>
      </c>
      <c r="U23" s="47" t="s">
        <v>386</v>
      </c>
      <c r="V23" s="39" t="s">
        <v>166</v>
      </c>
      <c r="W23" s="39" t="s">
        <v>142</v>
      </c>
      <c r="X23" s="39" t="s">
        <v>388</v>
      </c>
      <c r="Y23" s="48">
        <v>2</v>
      </c>
      <c r="Z23" s="48">
        <v>2</v>
      </c>
      <c r="AA23" s="48">
        <v>1</v>
      </c>
      <c r="AB23" s="49" t="s">
        <v>168</v>
      </c>
      <c r="AC23" s="46">
        <f t="shared" si="4"/>
        <v>5</v>
      </c>
      <c r="AD23" s="50">
        <f t="shared" si="2"/>
        <v>15</v>
      </c>
      <c r="AE23" s="41" t="s">
        <v>288</v>
      </c>
      <c r="AF23" s="39" t="s">
        <v>320</v>
      </c>
      <c r="AG23" s="51"/>
      <c r="AH23" s="51"/>
    </row>
    <row r="24" spans="1:34" s="52" customFormat="1" ht="167.4" x14ac:dyDescent="0.25">
      <c r="A24" s="38" t="s">
        <v>391</v>
      </c>
      <c r="B24" s="39" t="s">
        <v>40</v>
      </c>
      <c r="C24" s="39" t="s">
        <v>369</v>
      </c>
      <c r="D24" s="40" t="s">
        <v>392</v>
      </c>
      <c r="E24" s="39" t="s">
        <v>253</v>
      </c>
      <c r="F24" s="39" t="s">
        <v>394</v>
      </c>
      <c r="G24" s="39">
        <v>51.390099999999997</v>
      </c>
      <c r="H24" s="39" t="s">
        <v>395</v>
      </c>
      <c r="I24" s="39" t="s">
        <v>374</v>
      </c>
      <c r="J24" s="53">
        <v>31907.200000000001</v>
      </c>
      <c r="K24" s="53">
        <v>39395.199999999997</v>
      </c>
      <c r="L24" s="39">
        <v>1595</v>
      </c>
      <c r="M24" s="45">
        <f t="shared" si="7"/>
        <v>797.5</v>
      </c>
      <c r="N24" s="39" t="s">
        <v>98</v>
      </c>
      <c r="O24" s="38">
        <v>1</v>
      </c>
      <c r="P24" s="38">
        <v>2</v>
      </c>
      <c r="Q24" s="38">
        <v>3</v>
      </c>
      <c r="R24" s="38">
        <v>3</v>
      </c>
      <c r="S24" s="38">
        <v>1</v>
      </c>
      <c r="T24" s="46">
        <f t="shared" si="6"/>
        <v>10</v>
      </c>
      <c r="U24" s="47" t="s">
        <v>397</v>
      </c>
      <c r="V24" s="39" t="s">
        <v>166</v>
      </c>
      <c r="W24" s="39" t="s">
        <v>142</v>
      </c>
      <c r="X24" s="39" t="s">
        <v>388</v>
      </c>
      <c r="Y24" s="48">
        <v>2</v>
      </c>
      <c r="Z24" s="48">
        <v>2</v>
      </c>
      <c r="AA24" s="48">
        <v>1</v>
      </c>
      <c r="AB24" s="49" t="s">
        <v>75</v>
      </c>
      <c r="AC24" s="46">
        <f t="shared" si="4"/>
        <v>5</v>
      </c>
      <c r="AD24" s="50">
        <f t="shared" si="2"/>
        <v>15</v>
      </c>
      <c r="AE24" s="41" t="s">
        <v>288</v>
      </c>
      <c r="AF24" s="39" t="s">
        <v>399</v>
      </c>
      <c r="AG24" s="51"/>
      <c r="AH24" s="51"/>
    </row>
    <row r="25" spans="1:34" s="52" customFormat="1" ht="130.19999999999999" x14ac:dyDescent="0.25">
      <c r="A25" s="38" t="s">
        <v>400</v>
      </c>
      <c r="B25" s="39" t="s">
        <v>40</v>
      </c>
      <c r="C25" s="39" t="s">
        <v>402</v>
      </c>
      <c r="D25" s="40" t="s">
        <v>403</v>
      </c>
      <c r="E25" s="39" t="s">
        <v>404</v>
      </c>
      <c r="F25" s="39" t="s">
        <v>406</v>
      </c>
      <c r="G25" s="39">
        <v>12.0503</v>
      </c>
      <c r="H25" s="39" t="s">
        <v>408</v>
      </c>
      <c r="I25" s="39" t="s">
        <v>409</v>
      </c>
      <c r="J25" s="57">
        <v>23067.200000000001</v>
      </c>
      <c r="K25" s="53">
        <v>39603.199999999997</v>
      </c>
      <c r="L25" s="39">
        <v>2714</v>
      </c>
      <c r="M25" s="45">
        <f t="shared" si="7"/>
        <v>1357</v>
      </c>
      <c r="N25" s="39" t="s">
        <v>98</v>
      </c>
      <c r="O25" s="38">
        <v>1</v>
      </c>
      <c r="P25" s="38">
        <v>2</v>
      </c>
      <c r="Q25" s="38">
        <v>3</v>
      </c>
      <c r="R25" s="38">
        <v>3</v>
      </c>
      <c r="S25" s="55"/>
      <c r="T25" s="46">
        <f t="shared" si="6"/>
        <v>9</v>
      </c>
      <c r="U25" s="47" t="s">
        <v>417</v>
      </c>
      <c r="V25" s="39" t="s">
        <v>74</v>
      </c>
      <c r="W25" s="39" t="s">
        <v>70</v>
      </c>
      <c r="X25" s="39" t="s">
        <v>72</v>
      </c>
      <c r="Y25" s="48">
        <v>1</v>
      </c>
      <c r="Z25" s="48">
        <v>3</v>
      </c>
      <c r="AA25" s="48">
        <v>3</v>
      </c>
      <c r="AB25" s="49" t="s">
        <v>75</v>
      </c>
      <c r="AC25" s="46">
        <f t="shared" si="4"/>
        <v>7</v>
      </c>
      <c r="AD25" s="50">
        <f t="shared" si="2"/>
        <v>16</v>
      </c>
      <c r="AE25" s="41" t="s">
        <v>288</v>
      </c>
      <c r="AF25" s="39" t="s">
        <v>420</v>
      </c>
      <c r="AG25" s="51"/>
      <c r="AH25" s="51"/>
    </row>
    <row r="26" spans="1:34" s="52" customFormat="1" ht="111.6" x14ac:dyDescent="0.25">
      <c r="A26" s="38" t="s">
        <v>421</v>
      </c>
      <c r="B26" s="39" t="s">
        <v>40</v>
      </c>
      <c r="C26" s="39" t="s">
        <v>127</v>
      </c>
      <c r="D26" s="40" t="s">
        <v>423</v>
      </c>
      <c r="E26" s="39" t="s">
        <v>424</v>
      </c>
      <c r="F26" s="39" t="s">
        <v>425</v>
      </c>
      <c r="G26" s="39">
        <v>1</v>
      </c>
      <c r="H26" s="39" t="s">
        <v>426</v>
      </c>
      <c r="I26" s="39" t="s">
        <v>427</v>
      </c>
      <c r="J26" s="53">
        <v>28891.200000000001</v>
      </c>
      <c r="K26" s="53">
        <v>49878.400000000001</v>
      </c>
      <c r="L26" s="39">
        <v>330</v>
      </c>
      <c r="M26" s="45">
        <f t="shared" si="7"/>
        <v>165</v>
      </c>
      <c r="N26" s="39" t="s">
        <v>98</v>
      </c>
      <c r="O26" s="38">
        <v>1</v>
      </c>
      <c r="P26" s="38">
        <v>1</v>
      </c>
      <c r="Q26" s="38">
        <v>3</v>
      </c>
      <c r="R26" s="38">
        <v>2</v>
      </c>
      <c r="S26" s="55"/>
      <c r="T26" s="46">
        <f t="shared" si="6"/>
        <v>7</v>
      </c>
      <c r="U26" s="47" t="s">
        <v>432</v>
      </c>
      <c r="V26" s="39" t="s">
        <v>166</v>
      </c>
      <c r="W26" s="39" t="s">
        <v>142</v>
      </c>
      <c r="X26" s="39" t="s">
        <v>143</v>
      </c>
      <c r="Y26" s="48">
        <v>2</v>
      </c>
      <c r="Z26" s="48">
        <v>2</v>
      </c>
      <c r="AA26" s="48">
        <v>3</v>
      </c>
      <c r="AB26" s="49" t="s">
        <v>168</v>
      </c>
      <c r="AC26" s="46">
        <f t="shared" si="4"/>
        <v>7</v>
      </c>
      <c r="AD26" s="50">
        <f t="shared" si="2"/>
        <v>14</v>
      </c>
      <c r="AE26" s="41" t="s">
        <v>435</v>
      </c>
      <c r="AF26" s="39" t="s">
        <v>436</v>
      </c>
      <c r="AG26" s="51"/>
      <c r="AH26" s="51"/>
    </row>
    <row r="27" spans="1:34" s="52" customFormat="1" ht="204.6" x14ac:dyDescent="0.25">
      <c r="A27" s="38" t="s">
        <v>437</v>
      </c>
      <c r="B27" s="39" t="s">
        <v>40</v>
      </c>
      <c r="C27" s="39" t="s">
        <v>293</v>
      </c>
      <c r="D27" s="40" t="s">
        <v>438</v>
      </c>
      <c r="E27" s="39" t="s">
        <v>160</v>
      </c>
      <c r="F27" s="39" t="s">
        <v>271</v>
      </c>
      <c r="G27" s="39">
        <v>46.041499999999999</v>
      </c>
      <c r="H27" s="39" t="s">
        <v>272</v>
      </c>
      <c r="I27" s="39" t="s">
        <v>273</v>
      </c>
      <c r="J27" s="53">
        <v>30388.799999999999</v>
      </c>
      <c r="K27" s="53">
        <v>57200</v>
      </c>
      <c r="L27" s="39">
        <v>1563</v>
      </c>
      <c r="M27" s="45">
        <f t="shared" si="7"/>
        <v>781.5</v>
      </c>
      <c r="N27" s="39" t="s">
        <v>98</v>
      </c>
      <c r="O27" s="38">
        <v>2</v>
      </c>
      <c r="P27" s="38">
        <v>2</v>
      </c>
      <c r="Q27" s="38">
        <v>3</v>
      </c>
      <c r="R27" s="38">
        <v>3</v>
      </c>
      <c r="S27" s="55"/>
      <c r="T27" s="46">
        <f t="shared" si="6"/>
        <v>10</v>
      </c>
      <c r="U27" s="47" t="s">
        <v>284</v>
      </c>
      <c r="V27" s="39" t="s">
        <v>166</v>
      </c>
      <c r="W27" s="39" t="s">
        <v>285</v>
      </c>
      <c r="X27" s="39" t="s">
        <v>313</v>
      </c>
      <c r="Y27" s="48">
        <v>2</v>
      </c>
      <c r="Z27" s="48">
        <v>1</v>
      </c>
      <c r="AA27" s="48">
        <v>0</v>
      </c>
      <c r="AB27" s="49" t="s">
        <v>168</v>
      </c>
      <c r="AC27" s="46">
        <f t="shared" si="4"/>
        <v>3</v>
      </c>
      <c r="AD27" s="50">
        <f t="shared" si="2"/>
        <v>13</v>
      </c>
      <c r="AE27" s="41" t="s">
        <v>435</v>
      </c>
      <c r="AF27" s="39" t="s">
        <v>290</v>
      </c>
      <c r="AG27" s="51"/>
      <c r="AH27" s="51"/>
    </row>
    <row r="28" spans="1:34" ht="16.2" x14ac:dyDescent="0.4">
      <c r="A28" s="1"/>
      <c r="B28" s="2"/>
      <c r="C28" s="2"/>
      <c r="D28" s="5"/>
      <c r="E28" s="2"/>
      <c r="F28" s="7"/>
      <c r="G28" s="3"/>
      <c r="H28" s="2"/>
      <c r="I28" s="2"/>
      <c r="J28" s="9"/>
      <c r="K28" s="9"/>
      <c r="L28" s="11"/>
      <c r="M28" s="8"/>
      <c r="N28" s="2"/>
      <c r="O28" s="13"/>
      <c r="P28" s="13"/>
      <c r="Q28" s="13"/>
      <c r="R28" s="13"/>
      <c r="S28" s="13"/>
      <c r="T28" s="12"/>
      <c r="U28" s="14"/>
      <c r="V28" s="2"/>
      <c r="W28" s="7"/>
      <c r="X28" s="7"/>
      <c r="Y28" s="15"/>
      <c r="Z28" s="15"/>
      <c r="AA28" s="15"/>
      <c r="AB28" s="17"/>
      <c r="AC28" s="12"/>
      <c r="AD28" s="18"/>
      <c r="AE28" s="10"/>
      <c r="AF28" s="10"/>
      <c r="AG28" s="19"/>
      <c r="AH28" s="19"/>
    </row>
    <row r="29" spans="1:34" ht="14.4" x14ac:dyDescent="0.35">
      <c r="A29" s="1"/>
      <c r="B29" s="2"/>
      <c r="C29" s="2"/>
      <c r="D29" s="5"/>
      <c r="E29" s="2"/>
      <c r="F29" s="2"/>
      <c r="G29" s="2"/>
      <c r="H29" s="2"/>
      <c r="I29" s="2"/>
      <c r="J29" s="20"/>
      <c r="K29" s="20"/>
      <c r="L29" s="21"/>
      <c r="M29" s="8"/>
      <c r="N29" s="2"/>
      <c r="O29" s="1"/>
      <c r="P29" s="1"/>
      <c r="Q29" s="1"/>
      <c r="R29" s="1"/>
      <c r="S29" s="1"/>
      <c r="T29" s="12"/>
      <c r="U29" s="14"/>
      <c r="V29" s="2"/>
      <c r="W29" s="7"/>
      <c r="X29" s="7"/>
      <c r="Y29" s="15"/>
      <c r="Z29" s="15"/>
      <c r="AA29" s="15"/>
      <c r="AB29" s="17"/>
      <c r="AC29" s="12"/>
      <c r="AD29" s="18"/>
      <c r="AE29" s="10"/>
      <c r="AF29" s="10"/>
      <c r="AG29" s="19"/>
      <c r="AH29" s="19"/>
    </row>
    <row r="30" spans="1:34" ht="14.4" x14ac:dyDescent="0.35">
      <c r="A30" s="1"/>
      <c r="B30" s="2"/>
      <c r="C30" s="2"/>
      <c r="D30" s="5"/>
      <c r="E30" s="2"/>
      <c r="F30" s="2"/>
      <c r="G30" s="2"/>
      <c r="H30" s="2"/>
      <c r="I30" s="2"/>
      <c r="J30" s="20"/>
      <c r="K30" s="20"/>
      <c r="L30" s="21"/>
      <c r="M30" s="8"/>
      <c r="N30" s="2"/>
      <c r="O30" s="1"/>
      <c r="P30" s="1"/>
      <c r="Q30" s="1"/>
      <c r="R30" s="1"/>
      <c r="S30" s="1"/>
      <c r="T30" s="12"/>
      <c r="U30" s="14"/>
      <c r="V30" s="2"/>
      <c r="W30" s="7"/>
      <c r="X30" s="7"/>
      <c r="Y30" s="16"/>
      <c r="Z30" s="16"/>
      <c r="AA30" s="16"/>
      <c r="AB30" s="1"/>
      <c r="AC30" s="12"/>
      <c r="AD30" s="18"/>
      <c r="AE30" s="10"/>
      <c r="AF30" s="10"/>
      <c r="AG30" s="19"/>
      <c r="AH30" s="19"/>
    </row>
    <row r="31" spans="1:34" ht="14.4" x14ac:dyDescent="0.35">
      <c r="A31" s="1"/>
      <c r="B31" s="2"/>
      <c r="C31" s="2"/>
      <c r="D31" s="5"/>
      <c r="E31" s="2"/>
      <c r="F31" s="2"/>
      <c r="G31" s="2"/>
      <c r="H31" s="2"/>
      <c r="I31" s="2"/>
      <c r="J31" s="20"/>
      <c r="K31" s="20"/>
      <c r="L31" s="2"/>
      <c r="M31" s="8"/>
      <c r="N31" s="2"/>
      <c r="O31" s="1"/>
      <c r="P31" s="1"/>
      <c r="Q31" s="1"/>
      <c r="R31" s="1"/>
      <c r="S31" s="1"/>
      <c r="T31" s="12"/>
      <c r="U31" s="14"/>
      <c r="V31" s="2"/>
      <c r="W31" s="7"/>
      <c r="X31" s="7"/>
      <c r="Y31" s="15"/>
      <c r="Z31" s="15"/>
      <c r="AA31" s="15"/>
      <c r="AB31" s="24"/>
      <c r="AC31" s="12"/>
      <c r="AD31" s="18"/>
      <c r="AE31" s="10"/>
      <c r="AF31" s="10"/>
      <c r="AG31" s="19"/>
      <c r="AH31" s="19"/>
    </row>
    <row r="32" spans="1:34" ht="14.4" x14ac:dyDescent="0.35">
      <c r="A32" s="1"/>
      <c r="B32" s="2"/>
      <c r="C32" s="2"/>
      <c r="D32" s="5"/>
      <c r="E32" s="2"/>
      <c r="F32" s="2"/>
      <c r="G32" s="2"/>
      <c r="H32" s="2"/>
      <c r="I32" s="2"/>
      <c r="J32" s="20"/>
      <c r="K32" s="20"/>
      <c r="L32" s="2"/>
      <c r="M32" s="8"/>
      <c r="N32" s="2"/>
      <c r="O32" s="1"/>
      <c r="P32" s="1"/>
      <c r="Q32" s="1"/>
      <c r="R32" s="1"/>
      <c r="S32" s="1"/>
      <c r="T32" s="12"/>
      <c r="U32" s="14"/>
      <c r="V32" s="2"/>
      <c r="W32" s="7"/>
      <c r="X32" s="7"/>
      <c r="Y32" s="15"/>
      <c r="Z32" s="15"/>
      <c r="AA32" s="15"/>
      <c r="AB32" s="17"/>
      <c r="AC32" s="12"/>
      <c r="AD32" s="18"/>
      <c r="AE32" s="10"/>
      <c r="AF32" s="10"/>
      <c r="AG32" s="19"/>
      <c r="AH32" s="19"/>
    </row>
    <row r="33" spans="1:34" ht="14.4" x14ac:dyDescent="0.35">
      <c r="A33" s="1"/>
      <c r="B33" s="2"/>
      <c r="C33" s="2"/>
      <c r="D33" s="5"/>
      <c r="E33" s="2"/>
      <c r="F33" s="2"/>
      <c r="G33" s="2"/>
      <c r="H33" s="2"/>
      <c r="I33" s="2"/>
      <c r="J33" s="20"/>
      <c r="K33" s="20"/>
      <c r="L33" s="21"/>
      <c r="M33" s="8"/>
      <c r="N33" s="2"/>
      <c r="O33" s="1"/>
      <c r="P33" s="1"/>
      <c r="Q33" s="1"/>
      <c r="R33" s="1"/>
      <c r="S33" s="1"/>
      <c r="T33" s="12"/>
      <c r="U33" s="14"/>
      <c r="V33" s="2"/>
      <c r="W33" s="7"/>
      <c r="X33" s="7"/>
      <c r="Y33" s="15"/>
      <c r="Z33" s="15"/>
      <c r="AA33" s="15"/>
      <c r="AB33" s="17"/>
      <c r="AC33" s="12"/>
      <c r="AD33" s="18"/>
      <c r="AE33" s="10"/>
      <c r="AF33" s="10"/>
      <c r="AG33" s="19"/>
      <c r="AH33" s="19"/>
    </row>
    <row r="34" spans="1:34" ht="14.4" x14ac:dyDescent="0.35">
      <c r="A34" s="1"/>
      <c r="B34" s="2"/>
      <c r="C34" s="2"/>
      <c r="D34" s="5"/>
      <c r="E34" s="2"/>
      <c r="F34" s="2"/>
      <c r="G34" s="2"/>
      <c r="H34" s="2"/>
      <c r="I34" s="2"/>
      <c r="J34" s="20"/>
      <c r="K34" s="20"/>
      <c r="L34" s="2"/>
      <c r="M34" s="8"/>
      <c r="N34" s="2"/>
      <c r="O34" s="1"/>
      <c r="P34" s="1"/>
      <c r="Q34" s="1"/>
      <c r="R34" s="1"/>
      <c r="S34" s="16"/>
      <c r="T34" s="12"/>
      <c r="U34" s="14"/>
      <c r="V34" s="2"/>
      <c r="W34" s="7"/>
      <c r="X34" s="7"/>
      <c r="Y34" s="15"/>
      <c r="Z34" s="15"/>
      <c r="AA34" s="15"/>
      <c r="AB34" s="17"/>
      <c r="AC34" s="12"/>
      <c r="AD34" s="18"/>
      <c r="AE34" s="10"/>
      <c r="AF34" s="10"/>
      <c r="AG34" s="19"/>
      <c r="AH34" s="19"/>
    </row>
    <row r="35" spans="1:34" ht="14.4" x14ac:dyDescent="0.35">
      <c r="A35" s="1"/>
      <c r="B35" s="2"/>
      <c r="C35" s="2"/>
      <c r="D35" s="5"/>
      <c r="E35" s="2"/>
      <c r="F35" s="2"/>
      <c r="G35" s="2"/>
      <c r="H35" s="2"/>
      <c r="I35" s="2"/>
      <c r="J35" s="20"/>
      <c r="K35" s="20"/>
      <c r="L35" s="21"/>
      <c r="M35" s="8"/>
      <c r="N35" s="2"/>
      <c r="O35" s="1"/>
      <c r="P35" s="1"/>
      <c r="Q35" s="1"/>
      <c r="R35" s="1"/>
      <c r="S35" s="1"/>
      <c r="T35" s="12"/>
      <c r="U35" s="14"/>
      <c r="V35" s="2"/>
      <c r="W35" s="7"/>
      <c r="X35" s="7"/>
      <c r="Y35" s="15"/>
      <c r="Z35" s="15"/>
      <c r="AA35" s="15"/>
      <c r="AB35" s="24"/>
      <c r="AC35" s="12"/>
      <c r="AD35" s="18"/>
      <c r="AE35" s="10"/>
      <c r="AF35" s="10"/>
      <c r="AG35" s="19"/>
      <c r="AH35" s="19"/>
    </row>
    <row r="36" spans="1:34" ht="14.4" x14ac:dyDescent="0.35">
      <c r="A36" s="1"/>
      <c r="B36" s="2"/>
      <c r="C36" s="2"/>
      <c r="D36" s="5"/>
      <c r="E36" s="2"/>
      <c r="F36" s="2"/>
      <c r="G36" s="2"/>
      <c r="H36" s="2"/>
      <c r="I36" s="2"/>
      <c r="J36" s="20"/>
      <c r="K36" s="20"/>
      <c r="L36" s="2"/>
      <c r="M36" s="8"/>
      <c r="N36" s="2"/>
      <c r="O36" s="1"/>
      <c r="P36" s="1"/>
      <c r="Q36" s="1"/>
      <c r="R36" s="1"/>
      <c r="S36" s="1"/>
      <c r="T36" s="12"/>
      <c r="U36" s="14"/>
      <c r="V36" s="2"/>
      <c r="W36" s="7"/>
      <c r="X36" s="7"/>
      <c r="Y36" s="15"/>
      <c r="Z36" s="15"/>
      <c r="AA36" s="15"/>
      <c r="AB36" s="17"/>
      <c r="AC36" s="12"/>
      <c r="AD36" s="18"/>
      <c r="AE36" s="10"/>
      <c r="AF36" s="10"/>
      <c r="AG36" s="19"/>
      <c r="AH36" s="19"/>
    </row>
    <row r="37" spans="1:34" ht="14.4" x14ac:dyDescent="0.35">
      <c r="A37" s="1"/>
      <c r="B37" s="2"/>
      <c r="C37" s="2"/>
      <c r="D37" s="5"/>
      <c r="E37" s="2"/>
      <c r="F37" s="2"/>
      <c r="G37" s="2"/>
      <c r="H37" s="2"/>
      <c r="I37" s="2"/>
      <c r="J37" s="20"/>
      <c r="K37" s="20"/>
      <c r="L37" s="2"/>
      <c r="M37" s="8"/>
      <c r="N37" s="2"/>
      <c r="O37" s="1"/>
      <c r="P37" s="1"/>
      <c r="Q37" s="1"/>
      <c r="R37" s="1"/>
      <c r="S37" s="1"/>
      <c r="T37" s="12"/>
      <c r="U37" s="14"/>
      <c r="V37" s="2"/>
      <c r="W37" s="7"/>
      <c r="X37" s="7"/>
      <c r="Y37" s="15"/>
      <c r="Z37" s="15"/>
      <c r="AA37" s="15"/>
      <c r="AB37" s="17"/>
      <c r="AC37" s="12"/>
      <c r="AD37" s="18"/>
      <c r="AE37" s="10"/>
      <c r="AF37" s="10"/>
      <c r="AG37" s="19"/>
      <c r="AH37" s="19"/>
    </row>
    <row r="38" spans="1:34" ht="14.4" x14ac:dyDescent="0.35">
      <c r="A38" s="1"/>
      <c r="B38" s="2"/>
      <c r="C38" s="2"/>
      <c r="D38" s="4"/>
      <c r="E38" s="6"/>
      <c r="F38" s="6"/>
      <c r="G38" s="6"/>
      <c r="H38" s="6"/>
      <c r="I38" s="2"/>
      <c r="J38" s="25"/>
      <c r="K38" s="25"/>
      <c r="L38" s="6"/>
      <c r="M38" s="8"/>
      <c r="N38" s="2"/>
      <c r="O38" s="1"/>
      <c r="P38" s="1"/>
      <c r="Q38" s="1"/>
      <c r="R38" s="1"/>
      <c r="S38" s="1"/>
      <c r="T38" s="12"/>
      <c r="U38" s="14"/>
      <c r="V38" s="2"/>
      <c r="W38" s="7"/>
      <c r="X38" s="7"/>
      <c r="Y38" s="15"/>
      <c r="Z38" s="15"/>
      <c r="AA38" s="15"/>
      <c r="AB38" s="17"/>
      <c r="AC38" s="12"/>
      <c r="AD38" s="18"/>
      <c r="AE38" s="10"/>
      <c r="AF38" s="10"/>
      <c r="AG38" s="19"/>
      <c r="AH38" s="19"/>
    </row>
    <row r="39" spans="1:34" ht="14.4" x14ac:dyDescent="0.35">
      <c r="A39" s="1"/>
      <c r="B39" s="2"/>
      <c r="C39" s="2"/>
      <c r="D39" s="5"/>
      <c r="E39" s="2"/>
      <c r="F39" s="6"/>
      <c r="G39" s="6"/>
      <c r="H39" s="6"/>
      <c r="I39" s="2"/>
      <c r="J39" s="25"/>
      <c r="K39" s="25"/>
      <c r="L39" s="10"/>
      <c r="M39" s="8"/>
      <c r="N39" s="2"/>
      <c r="O39" s="1"/>
      <c r="P39" s="1"/>
      <c r="Q39" s="1"/>
      <c r="R39" s="1"/>
      <c r="S39" s="1"/>
      <c r="T39" s="12"/>
      <c r="U39" s="14"/>
      <c r="V39" s="2"/>
      <c r="W39" s="7"/>
      <c r="X39" s="7"/>
      <c r="Y39" s="15"/>
      <c r="Z39" s="15"/>
      <c r="AA39" s="15"/>
      <c r="AB39" s="17"/>
      <c r="AC39" s="12"/>
      <c r="AD39" s="18"/>
      <c r="AE39" s="10"/>
      <c r="AF39" s="10"/>
      <c r="AG39" s="19"/>
      <c r="AH39" s="19"/>
    </row>
    <row r="40" spans="1:34" ht="14.4" x14ac:dyDescent="0.35">
      <c r="A40" s="1"/>
      <c r="B40" s="2"/>
      <c r="C40" s="2"/>
      <c r="D40" s="5"/>
      <c r="E40" s="6"/>
      <c r="F40" s="6"/>
      <c r="G40" s="6"/>
      <c r="H40" s="6"/>
      <c r="I40" s="2"/>
      <c r="J40" s="25"/>
      <c r="K40" s="25"/>
      <c r="L40" s="10"/>
      <c r="M40" s="8"/>
      <c r="N40" s="2"/>
      <c r="O40" s="1"/>
      <c r="P40" s="1"/>
      <c r="Q40" s="1"/>
      <c r="R40" s="1"/>
      <c r="S40" s="1"/>
      <c r="T40" s="12"/>
      <c r="U40" s="14"/>
      <c r="V40" s="2"/>
      <c r="W40" s="7"/>
      <c r="X40" s="7"/>
      <c r="Y40" s="15"/>
      <c r="Z40" s="15"/>
      <c r="AA40" s="15"/>
      <c r="AB40" s="17"/>
      <c r="AC40" s="12"/>
      <c r="AD40" s="18"/>
      <c r="AE40" s="10"/>
      <c r="AF40" s="10"/>
      <c r="AG40" s="19"/>
      <c r="AH40" s="19"/>
    </row>
    <row r="41" spans="1:34" ht="14.4" x14ac:dyDescent="0.35">
      <c r="A41" s="1"/>
      <c r="B41" s="2"/>
      <c r="C41" s="2"/>
      <c r="D41" s="5"/>
      <c r="E41" s="2"/>
      <c r="F41" s="2"/>
      <c r="G41" s="2"/>
      <c r="H41" s="2"/>
      <c r="I41" s="2"/>
      <c r="J41" s="20"/>
      <c r="K41" s="20"/>
      <c r="L41" s="21"/>
      <c r="M41" s="8"/>
      <c r="N41" s="2"/>
      <c r="O41" s="1"/>
      <c r="P41" s="1"/>
      <c r="Q41" s="1"/>
      <c r="R41" s="1"/>
      <c r="S41" s="1"/>
      <c r="T41" s="12"/>
      <c r="U41" s="14"/>
      <c r="V41" s="2"/>
      <c r="W41" s="7"/>
      <c r="X41" s="7"/>
      <c r="Y41" s="15"/>
      <c r="Z41" s="15"/>
      <c r="AA41" s="15"/>
      <c r="AB41" s="17"/>
      <c r="AC41" s="12"/>
      <c r="AD41" s="18"/>
      <c r="AE41" s="10"/>
      <c r="AF41" s="2"/>
      <c r="AG41" s="19"/>
      <c r="AH41" s="19"/>
    </row>
    <row r="42" spans="1:34" ht="14.4" x14ac:dyDescent="0.35">
      <c r="A42" s="1"/>
      <c r="B42" s="2"/>
      <c r="C42" s="2"/>
      <c r="D42" s="5"/>
      <c r="E42" s="2"/>
      <c r="F42" s="2"/>
      <c r="G42" s="2"/>
      <c r="H42" s="2"/>
      <c r="I42" s="2"/>
      <c r="J42" s="20"/>
      <c r="K42" s="20"/>
      <c r="L42" s="2"/>
      <c r="M42" s="8"/>
      <c r="N42" s="2"/>
      <c r="O42" s="1"/>
      <c r="P42" s="1"/>
      <c r="Q42" s="1"/>
      <c r="R42" s="1"/>
      <c r="S42" s="16"/>
      <c r="T42" s="12"/>
      <c r="U42" s="14"/>
      <c r="V42" s="2"/>
      <c r="W42" s="7"/>
      <c r="X42" s="7"/>
      <c r="Y42" s="15"/>
      <c r="Z42" s="15"/>
      <c r="AA42" s="15"/>
      <c r="AB42" s="17"/>
      <c r="AC42" s="12"/>
      <c r="AD42" s="18"/>
      <c r="AE42" s="10"/>
      <c r="AF42" s="2"/>
      <c r="AG42" s="19"/>
      <c r="AH42" s="19"/>
    </row>
    <row r="43" spans="1:34" ht="14.4" x14ac:dyDescent="0.35">
      <c r="A43" s="1"/>
      <c r="B43" s="2"/>
      <c r="C43" s="2"/>
      <c r="D43" s="5"/>
      <c r="E43" s="2"/>
      <c r="F43" s="2"/>
      <c r="G43" s="2"/>
      <c r="H43" s="2"/>
      <c r="I43" s="2"/>
      <c r="J43" s="20"/>
      <c r="K43" s="20"/>
      <c r="L43" s="2"/>
      <c r="M43" s="8"/>
      <c r="N43" s="2"/>
      <c r="O43" s="1"/>
      <c r="P43" s="1"/>
      <c r="Q43" s="1"/>
      <c r="R43" s="1"/>
      <c r="S43" s="16"/>
      <c r="T43" s="12"/>
      <c r="U43" s="14"/>
      <c r="V43" s="2"/>
      <c r="W43" s="7"/>
      <c r="X43" s="7"/>
      <c r="Y43" s="15"/>
      <c r="Z43" s="15"/>
      <c r="AA43" s="15"/>
      <c r="AB43" s="17"/>
      <c r="AC43" s="12"/>
      <c r="AD43" s="18"/>
      <c r="AE43" s="10"/>
      <c r="AF43" s="2"/>
      <c r="AG43" s="19"/>
      <c r="AH43" s="19"/>
    </row>
    <row r="44" spans="1:34" ht="14.4" x14ac:dyDescent="0.35">
      <c r="A44" s="1"/>
      <c r="B44" s="2"/>
      <c r="C44" s="23"/>
      <c r="D44" s="5"/>
      <c r="E44" s="2"/>
      <c r="F44" s="2"/>
      <c r="G44" s="2"/>
      <c r="H44" s="2"/>
      <c r="I44" s="2"/>
      <c r="J44" s="20"/>
      <c r="K44" s="20"/>
      <c r="L44" s="26"/>
      <c r="M44" s="8"/>
      <c r="N44" s="2"/>
      <c r="O44" s="1"/>
      <c r="P44" s="1"/>
      <c r="Q44" s="1"/>
      <c r="R44" s="1"/>
      <c r="S44" s="16"/>
      <c r="T44" s="12"/>
      <c r="U44" s="14"/>
      <c r="V44" s="2"/>
      <c r="W44" s="7"/>
      <c r="X44" s="7"/>
      <c r="Y44" s="15"/>
      <c r="Z44" s="15"/>
      <c r="AA44" s="15"/>
      <c r="AB44" s="17"/>
      <c r="AC44" s="12"/>
      <c r="AD44" s="18"/>
      <c r="AE44" s="10"/>
      <c r="AF44" s="10"/>
      <c r="AG44" s="19"/>
      <c r="AH44" s="19"/>
    </row>
    <row r="45" spans="1:34" ht="14.4" x14ac:dyDescent="0.35">
      <c r="A45" s="1"/>
      <c r="B45" s="2"/>
      <c r="C45" s="2"/>
      <c r="D45" s="5"/>
      <c r="E45" s="2"/>
      <c r="F45" s="2"/>
      <c r="G45" s="2"/>
      <c r="H45" s="2"/>
      <c r="I45" s="2"/>
      <c r="J45" s="20"/>
      <c r="K45" s="20"/>
      <c r="L45" s="2"/>
      <c r="M45" s="8"/>
      <c r="N45" s="2"/>
      <c r="O45" s="1"/>
      <c r="P45" s="1"/>
      <c r="Q45" s="1"/>
      <c r="R45" s="1"/>
      <c r="S45" s="16"/>
      <c r="T45" s="12"/>
      <c r="U45" s="14"/>
      <c r="V45" s="2"/>
      <c r="W45" s="7"/>
      <c r="X45" s="7"/>
      <c r="Y45" s="15"/>
      <c r="Z45" s="15"/>
      <c r="AA45" s="15"/>
      <c r="AB45" s="17"/>
      <c r="AC45" s="12"/>
      <c r="AD45" s="18"/>
      <c r="AE45" s="10"/>
      <c r="AF45" s="2"/>
      <c r="AG45" s="19"/>
      <c r="AH45" s="19"/>
    </row>
    <row r="46" spans="1:34" ht="14.4" x14ac:dyDescent="0.35">
      <c r="A46" s="1"/>
      <c r="B46" s="2"/>
      <c r="C46" s="2"/>
      <c r="D46" s="5"/>
      <c r="E46" s="2"/>
      <c r="F46" s="2"/>
      <c r="G46" s="2"/>
      <c r="H46" s="2"/>
      <c r="I46" s="2"/>
      <c r="J46" s="20"/>
      <c r="K46" s="20"/>
      <c r="L46" s="2"/>
      <c r="M46" s="8"/>
      <c r="N46" s="2"/>
      <c r="O46" s="1"/>
      <c r="P46" s="1"/>
      <c r="Q46" s="1"/>
      <c r="R46" s="1"/>
      <c r="S46" s="16"/>
      <c r="T46" s="12"/>
      <c r="U46" s="14"/>
      <c r="V46" s="2"/>
      <c r="W46" s="7"/>
      <c r="X46" s="7"/>
      <c r="Y46" s="15"/>
      <c r="Z46" s="15"/>
      <c r="AA46" s="15"/>
      <c r="AB46" s="17"/>
      <c r="AC46" s="12"/>
      <c r="AD46" s="18"/>
      <c r="AE46" s="10"/>
      <c r="AF46" s="2"/>
      <c r="AG46" s="19"/>
      <c r="AH46" s="19"/>
    </row>
    <row r="47" spans="1:34" ht="14.4" x14ac:dyDescent="0.35">
      <c r="A47" s="1"/>
      <c r="B47" s="2"/>
      <c r="C47" s="2"/>
      <c r="D47" s="5"/>
      <c r="E47" s="6"/>
      <c r="F47" s="6"/>
      <c r="G47" s="6"/>
      <c r="H47" s="6"/>
      <c r="I47" s="2"/>
      <c r="J47" s="25"/>
      <c r="K47" s="25"/>
      <c r="L47" s="2"/>
      <c r="M47" s="8"/>
      <c r="N47" s="2"/>
      <c r="O47" s="1"/>
      <c r="P47" s="1"/>
      <c r="Q47" s="1"/>
      <c r="R47" s="1"/>
      <c r="S47" s="1"/>
      <c r="T47" s="12"/>
      <c r="U47" s="14"/>
      <c r="V47" s="2"/>
      <c r="W47" s="7"/>
      <c r="X47" s="7"/>
      <c r="Y47" s="15"/>
      <c r="Z47" s="15"/>
      <c r="AA47" s="15"/>
      <c r="AB47" s="17"/>
      <c r="AC47" s="12"/>
      <c r="AD47" s="18"/>
      <c r="AE47" s="10"/>
      <c r="AF47" s="2"/>
      <c r="AG47" s="19"/>
      <c r="AH47" s="19"/>
    </row>
    <row r="48" spans="1:34" ht="16.2" x14ac:dyDescent="0.4">
      <c r="A48" s="1"/>
      <c r="B48" s="2"/>
      <c r="C48" s="2"/>
      <c r="D48" s="4"/>
      <c r="E48" s="6"/>
      <c r="F48" s="6"/>
      <c r="G48" s="6"/>
      <c r="H48" s="6"/>
      <c r="I48" s="2"/>
      <c r="J48" s="25"/>
      <c r="K48" s="25"/>
      <c r="L48" s="2"/>
      <c r="M48" s="8"/>
      <c r="N48" s="2"/>
      <c r="O48" s="13"/>
      <c r="P48" s="13"/>
      <c r="Q48" s="1"/>
      <c r="R48" s="13"/>
      <c r="S48" s="13"/>
      <c r="T48" s="12"/>
      <c r="U48" s="14"/>
      <c r="V48" s="2"/>
      <c r="W48" s="7"/>
      <c r="X48" s="7"/>
      <c r="Y48" s="15"/>
      <c r="Z48" s="15"/>
      <c r="AA48" s="15"/>
      <c r="AB48" s="17"/>
      <c r="AC48" s="12"/>
      <c r="AD48" s="18"/>
      <c r="AE48" s="10"/>
      <c r="AF48" s="2"/>
      <c r="AG48" s="19"/>
      <c r="AH48" s="19"/>
    </row>
    <row r="49" spans="1:34" ht="16.2" x14ac:dyDescent="0.4">
      <c r="A49" s="1"/>
      <c r="B49" s="2"/>
      <c r="C49" s="2"/>
      <c r="D49" s="4"/>
      <c r="E49" s="6"/>
      <c r="F49" s="6"/>
      <c r="G49" s="6"/>
      <c r="H49" s="6"/>
      <c r="I49" s="2"/>
      <c r="J49" s="25"/>
      <c r="K49" s="25"/>
      <c r="L49" s="2"/>
      <c r="M49" s="8"/>
      <c r="N49" s="2"/>
      <c r="O49" s="13"/>
      <c r="P49" s="13"/>
      <c r="Q49" s="1"/>
      <c r="R49" s="13"/>
      <c r="S49" s="13"/>
      <c r="T49" s="12"/>
      <c r="U49" s="14"/>
      <c r="V49" s="2"/>
      <c r="W49" s="7"/>
      <c r="X49" s="7"/>
      <c r="Y49" s="15"/>
      <c r="Z49" s="15"/>
      <c r="AA49" s="15"/>
      <c r="AB49" s="17"/>
      <c r="AC49" s="12"/>
      <c r="AD49" s="18"/>
      <c r="AE49" s="10"/>
      <c r="AF49" s="2"/>
      <c r="AG49" s="19"/>
      <c r="AH49" s="19"/>
    </row>
    <row r="50" spans="1:34" ht="16.2" x14ac:dyDescent="0.4">
      <c r="A50" s="1"/>
      <c r="B50" s="2"/>
      <c r="C50" s="2"/>
      <c r="D50" s="4"/>
      <c r="E50" s="6"/>
      <c r="F50" s="6"/>
      <c r="G50" s="6"/>
      <c r="H50" s="6"/>
      <c r="I50" s="2"/>
      <c r="J50" s="27"/>
      <c r="K50" s="25"/>
      <c r="L50" s="2"/>
      <c r="M50" s="8"/>
      <c r="N50" s="2"/>
      <c r="O50" s="13"/>
      <c r="P50" s="13"/>
      <c r="Q50" s="1"/>
      <c r="R50" s="13"/>
      <c r="S50" s="13"/>
      <c r="T50" s="12"/>
      <c r="U50" s="14"/>
      <c r="V50" s="2"/>
      <c r="W50" s="7"/>
      <c r="X50" s="7"/>
      <c r="Y50" s="15"/>
      <c r="Z50" s="15"/>
      <c r="AA50" s="15"/>
      <c r="AB50" s="17"/>
      <c r="AC50" s="12"/>
      <c r="AD50" s="18"/>
      <c r="AE50" s="10"/>
      <c r="AF50" s="2"/>
      <c r="AG50" s="19"/>
      <c r="AH50" s="19"/>
    </row>
    <row r="51" spans="1:34" ht="16.2" x14ac:dyDescent="0.4">
      <c r="A51" s="1"/>
      <c r="B51" s="2"/>
      <c r="C51" s="2"/>
      <c r="D51" s="4"/>
      <c r="E51" s="6"/>
      <c r="F51" s="6"/>
      <c r="G51" s="6"/>
      <c r="H51" s="6"/>
      <c r="I51" s="2"/>
      <c r="J51" s="27"/>
      <c r="K51" s="25"/>
      <c r="L51" s="2"/>
      <c r="M51" s="8"/>
      <c r="N51" s="2"/>
      <c r="O51" s="13"/>
      <c r="P51" s="13"/>
      <c r="Q51" s="1"/>
      <c r="R51" s="13"/>
      <c r="S51" s="16"/>
      <c r="T51" s="12"/>
      <c r="U51" s="14"/>
      <c r="V51" s="2"/>
      <c r="W51" s="7"/>
      <c r="X51" s="7"/>
      <c r="Y51" s="15"/>
      <c r="Z51" s="15"/>
      <c r="AA51" s="15"/>
      <c r="AB51" s="17"/>
      <c r="AC51" s="12"/>
      <c r="AD51" s="18"/>
      <c r="AE51" s="10"/>
      <c r="AF51" s="2"/>
      <c r="AG51" s="19"/>
      <c r="AH51" s="19"/>
    </row>
    <row r="52" spans="1:34" ht="14.4" x14ac:dyDescent="0.35">
      <c r="A52" s="1"/>
      <c r="B52" s="2"/>
      <c r="C52" s="2"/>
      <c r="D52" s="5"/>
      <c r="E52" s="2"/>
      <c r="F52" s="2"/>
      <c r="G52" s="2"/>
      <c r="H52" s="2"/>
      <c r="I52" s="2"/>
      <c r="J52" s="20"/>
      <c r="K52" s="20"/>
      <c r="L52" s="2"/>
      <c r="M52" s="8"/>
      <c r="N52" s="2"/>
      <c r="O52" s="1"/>
      <c r="P52" s="1"/>
      <c r="Q52" s="1"/>
      <c r="R52" s="1"/>
      <c r="S52" s="16"/>
      <c r="T52" s="12"/>
      <c r="U52" s="14"/>
      <c r="V52" s="2"/>
      <c r="W52" s="7"/>
      <c r="X52" s="7"/>
      <c r="Y52" s="15"/>
      <c r="Z52" s="15"/>
      <c r="AA52" s="15"/>
      <c r="AB52" s="17"/>
      <c r="AC52" s="12"/>
      <c r="AD52" s="18"/>
      <c r="AE52" s="10"/>
      <c r="AF52" s="2"/>
      <c r="AG52" s="19"/>
      <c r="AH52" s="19"/>
    </row>
    <row r="53" spans="1:34" ht="14.4" x14ac:dyDescent="0.35">
      <c r="A53" s="1"/>
      <c r="B53" s="2"/>
      <c r="C53" s="2"/>
      <c r="D53" s="5"/>
      <c r="E53" s="2"/>
      <c r="F53" s="2"/>
      <c r="G53" s="2"/>
      <c r="H53" s="2"/>
      <c r="I53" s="2"/>
      <c r="J53" s="20"/>
      <c r="K53" s="20"/>
      <c r="L53" s="2"/>
      <c r="M53" s="8"/>
      <c r="N53" s="2"/>
      <c r="O53" s="1"/>
      <c r="P53" s="1"/>
      <c r="Q53" s="1"/>
      <c r="R53" s="1"/>
      <c r="S53" s="16"/>
      <c r="T53" s="12"/>
      <c r="U53" s="14"/>
      <c r="V53" s="2"/>
      <c r="W53" s="7"/>
      <c r="X53" s="7"/>
      <c r="Y53" s="15"/>
      <c r="Z53" s="15"/>
      <c r="AA53" s="15"/>
      <c r="AB53" s="17"/>
      <c r="AC53" s="12"/>
      <c r="AD53" s="18"/>
      <c r="AE53" s="10"/>
      <c r="AF53" s="2"/>
      <c r="AG53" s="19"/>
      <c r="AH53" s="19"/>
    </row>
    <row r="54" spans="1:34" ht="15.75" customHeight="1" x14ac:dyDescent="0.25">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0"/>
      <c r="AG54" s="19"/>
      <c r="AH54" s="19"/>
    </row>
    <row r="55" spans="1:34" ht="15.75" customHeight="1" x14ac:dyDescent="0.25">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0"/>
      <c r="AG55" s="19"/>
      <c r="AH55" s="19"/>
    </row>
    <row r="56" spans="1:34" ht="15.75" customHeight="1" x14ac:dyDescent="0.25">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0"/>
      <c r="AG56" s="19"/>
      <c r="AH56" s="19"/>
    </row>
    <row r="57" spans="1:34" ht="15.75" customHeight="1" x14ac:dyDescent="0.25">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0"/>
      <c r="AG57" s="19"/>
      <c r="AH57" s="19"/>
    </row>
    <row r="58" spans="1:34" ht="15.75" customHeight="1" x14ac:dyDescent="0.25">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0"/>
      <c r="AG58" s="19"/>
      <c r="AH58" s="19"/>
    </row>
    <row r="59" spans="1:34" ht="15.75" customHeight="1" x14ac:dyDescent="0.25">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0"/>
      <c r="AG59" s="19"/>
      <c r="AH59" s="19"/>
    </row>
    <row r="60" spans="1:34" ht="15.75" customHeight="1" x14ac:dyDescent="0.25">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0"/>
      <c r="AG60" s="19"/>
      <c r="AH60" s="19"/>
    </row>
    <row r="61" spans="1:34" ht="15.75" customHeight="1" x14ac:dyDescent="0.25">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0"/>
      <c r="AG61" s="19"/>
      <c r="AH61" s="19"/>
    </row>
    <row r="62" spans="1:34" ht="15.75" customHeight="1" x14ac:dyDescent="0.25">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0"/>
      <c r="AG62" s="19"/>
      <c r="AH62" s="19"/>
    </row>
    <row r="63" spans="1:34" ht="15.75" customHeight="1" x14ac:dyDescent="0.25">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0"/>
      <c r="AG63" s="19"/>
      <c r="AH63" s="19"/>
    </row>
    <row r="64" spans="1:34" ht="15.75" customHeight="1" x14ac:dyDescent="0.25">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0"/>
      <c r="AG64" s="19"/>
      <c r="AH64" s="19"/>
    </row>
    <row r="65" spans="1:34" ht="15.75" customHeight="1" x14ac:dyDescent="0.25">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0"/>
      <c r="AG65" s="19"/>
      <c r="AH65" s="19"/>
    </row>
    <row r="66" spans="1:34" ht="15.75" customHeight="1" x14ac:dyDescent="0.25">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0"/>
      <c r="AG66" s="19"/>
      <c r="AH66" s="19"/>
    </row>
    <row r="67" spans="1:34" ht="15.75" customHeight="1" x14ac:dyDescent="0.25">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0"/>
      <c r="AG67" s="19"/>
      <c r="AH67" s="19"/>
    </row>
    <row r="68" spans="1:34" ht="15.75" customHeight="1" x14ac:dyDescent="0.25">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0"/>
      <c r="AG68" s="19"/>
      <c r="AH68" s="19"/>
    </row>
    <row r="69" spans="1:34" ht="15.75" customHeight="1" x14ac:dyDescent="0.25">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0"/>
      <c r="AG69" s="19"/>
      <c r="AH69" s="19"/>
    </row>
    <row r="70" spans="1:34" ht="15.75" customHeight="1" x14ac:dyDescent="0.25">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0"/>
      <c r="AG70" s="19"/>
      <c r="AH70" s="19"/>
    </row>
    <row r="71" spans="1:34" ht="15.75" customHeight="1" x14ac:dyDescent="0.25">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0"/>
      <c r="AG71" s="19"/>
      <c r="AH71" s="19"/>
    </row>
    <row r="72" spans="1:34" ht="15.75" customHeight="1" x14ac:dyDescent="0.25">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0"/>
      <c r="AG72" s="19"/>
      <c r="AH72" s="19"/>
    </row>
    <row r="73" spans="1:34" ht="15.75" customHeight="1" x14ac:dyDescent="0.25">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0"/>
      <c r="AG73" s="19"/>
      <c r="AH73" s="19"/>
    </row>
    <row r="74" spans="1:34" ht="15.75" customHeight="1" x14ac:dyDescent="0.25">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0"/>
      <c r="AG74" s="19"/>
      <c r="AH74" s="19"/>
    </row>
    <row r="75" spans="1:34" ht="15.75" customHeight="1" x14ac:dyDescent="0.25">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0"/>
      <c r="AG75" s="19"/>
      <c r="AH75" s="19"/>
    </row>
    <row r="76" spans="1:34" ht="15.75" customHeight="1" x14ac:dyDescent="0.25">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0"/>
      <c r="AG76" s="19"/>
      <c r="AH76" s="19"/>
    </row>
    <row r="77" spans="1:34" ht="15.75" customHeight="1" x14ac:dyDescent="0.25">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0"/>
      <c r="AG77" s="19"/>
      <c r="AH77" s="19"/>
    </row>
    <row r="78" spans="1:34" ht="15.75" customHeight="1" x14ac:dyDescent="0.25">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0"/>
      <c r="AG78" s="19"/>
      <c r="AH78" s="19"/>
    </row>
    <row r="79" spans="1:34" ht="15.75" customHeight="1" x14ac:dyDescent="0.25">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0"/>
      <c r="AG79" s="19"/>
      <c r="AH79" s="19"/>
    </row>
    <row r="80" spans="1:34" ht="15.75" customHeight="1" x14ac:dyDescent="0.25">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0"/>
      <c r="AG80" s="19"/>
      <c r="AH80" s="19"/>
    </row>
    <row r="81" spans="1:34" ht="15.75" customHeight="1" x14ac:dyDescent="0.25">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0"/>
      <c r="AG81" s="19"/>
      <c r="AH81" s="19"/>
    </row>
    <row r="82" spans="1:34" ht="15.75" customHeight="1" x14ac:dyDescent="0.25">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0"/>
      <c r="AG82" s="19"/>
      <c r="AH82" s="19"/>
    </row>
    <row r="83" spans="1:34" ht="15.75" customHeight="1" x14ac:dyDescent="0.25">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0"/>
      <c r="AG83" s="19"/>
      <c r="AH83" s="19"/>
    </row>
    <row r="84" spans="1:34" ht="15.75" customHeight="1" x14ac:dyDescent="0.25">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0"/>
      <c r="AG84" s="19"/>
      <c r="AH84" s="19"/>
    </row>
    <row r="85" spans="1:34" ht="15.75" customHeight="1" x14ac:dyDescent="0.25">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0"/>
      <c r="AG85" s="19"/>
      <c r="AH85" s="19"/>
    </row>
    <row r="86" spans="1:34" ht="15.75" customHeight="1" x14ac:dyDescent="0.25">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0"/>
      <c r="AG86" s="19"/>
      <c r="AH86" s="19"/>
    </row>
    <row r="87" spans="1:34" ht="15.75" customHeight="1" x14ac:dyDescent="0.25">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0"/>
      <c r="AG87" s="19"/>
      <c r="AH87" s="19"/>
    </row>
    <row r="88" spans="1:34" ht="13.2" x14ac:dyDescent="0.25">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0"/>
      <c r="AG88" s="19"/>
      <c r="AH88" s="19"/>
    </row>
    <row r="89" spans="1:34" ht="13.2" x14ac:dyDescent="0.25">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0"/>
      <c r="AG89" s="19"/>
      <c r="AH89" s="19"/>
    </row>
    <row r="90" spans="1:34" ht="13.2" x14ac:dyDescent="0.25">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0"/>
      <c r="AG90" s="19"/>
      <c r="AH90" s="19"/>
    </row>
    <row r="91" spans="1:34" ht="13.2" x14ac:dyDescent="0.25">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0"/>
      <c r="AG91" s="19"/>
      <c r="AH91" s="19"/>
    </row>
    <row r="92" spans="1:34" ht="13.2" x14ac:dyDescent="0.25">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0"/>
      <c r="AG92" s="19"/>
      <c r="AH92" s="19"/>
    </row>
    <row r="93" spans="1:34" ht="13.2" x14ac:dyDescent="0.25">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0"/>
      <c r="AG93" s="19"/>
      <c r="AH93" s="19"/>
    </row>
    <row r="94" spans="1:34" ht="13.2" x14ac:dyDescent="0.25">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0"/>
      <c r="AG94" s="19"/>
      <c r="AH94" s="19"/>
    </row>
    <row r="95" spans="1:34" ht="13.2" x14ac:dyDescent="0.25">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0"/>
      <c r="AG95" s="19"/>
      <c r="AH95" s="19"/>
    </row>
    <row r="96" spans="1:34" ht="13.2" x14ac:dyDescent="0.25">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0"/>
      <c r="AG96" s="19"/>
      <c r="AH96" s="19"/>
    </row>
    <row r="97" spans="1:34" ht="13.2" x14ac:dyDescent="0.25">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0"/>
      <c r="AG97" s="19"/>
      <c r="AH97" s="19"/>
    </row>
    <row r="98" spans="1:34" ht="13.2" x14ac:dyDescent="0.25">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0"/>
      <c r="AG98" s="19"/>
      <c r="AH98" s="19"/>
    </row>
    <row r="99" spans="1:34" ht="13.2" x14ac:dyDescent="0.25">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0"/>
      <c r="AG99" s="19"/>
      <c r="AH99" s="19"/>
    </row>
    <row r="100" spans="1:34" ht="13.2" x14ac:dyDescent="0.25">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0"/>
      <c r="AG100" s="19"/>
      <c r="AH100" s="19"/>
    </row>
    <row r="101" spans="1:34" ht="13.2" x14ac:dyDescent="0.25">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0"/>
      <c r="AG101" s="19"/>
      <c r="AH101" s="19"/>
    </row>
    <row r="102" spans="1:34" ht="13.2" x14ac:dyDescent="0.25">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0"/>
      <c r="AG102" s="19"/>
      <c r="AH102" s="19"/>
    </row>
    <row r="103" spans="1:34" ht="13.2" x14ac:dyDescent="0.25">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0"/>
      <c r="AG103" s="19"/>
      <c r="AH103" s="19"/>
    </row>
    <row r="104" spans="1:34" ht="13.2" x14ac:dyDescent="0.25">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0"/>
      <c r="AG104" s="19"/>
      <c r="AH104" s="19"/>
    </row>
    <row r="105" spans="1:34" ht="13.2" x14ac:dyDescent="0.2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0"/>
      <c r="AG105" s="19"/>
      <c r="AH105" s="19"/>
    </row>
    <row r="106" spans="1:34" ht="13.2" x14ac:dyDescent="0.25">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0"/>
      <c r="AG106" s="19"/>
      <c r="AH106" s="19"/>
    </row>
    <row r="107" spans="1:34" ht="13.2" x14ac:dyDescent="0.25">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0"/>
      <c r="AG107" s="19"/>
      <c r="AH107" s="19"/>
    </row>
    <row r="108" spans="1:34" ht="13.2" x14ac:dyDescent="0.25">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0"/>
      <c r="AG108" s="19"/>
      <c r="AH108" s="19"/>
    </row>
    <row r="109" spans="1:34" ht="13.2" x14ac:dyDescent="0.25">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0"/>
      <c r="AG109" s="19"/>
      <c r="AH109" s="19"/>
    </row>
    <row r="110" spans="1:34" ht="13.2" x14ac:dyDescent="0.25">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0"/>
      <c r="AG110" s="19"/>
      <c r="AH110" s="19"/>
    </row>
    <row r="111" spans="1:34" ht="13.2" x14ac:dyDescent="0.25">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0"/>
      <c r="AG111" s="19"/>
      <c r="AH111" s="19"/>
    </row>
    <row r="112" spans="1:34" ht="13.2" x14ac:dyDescent="0.25">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0"/>
      <c r="AG112" s="19"/>
      <c r="AH112" s="19"/>
    </row>
    <row r="113" spans="1:34" ht="13.2" x14ac:dyDescent="0.25">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0"/>
      <c r="AG113" s="19"/>
      <c r="AH113" s="19"/>
    </row>
    <row r="114" spans="1:34" ht="13.2" x14ac:dyDescent="0.25">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0"/>
      <c r="AG114" s="19"/>
      <c r="AH114" s="19"/>
    </row>
    <row r="115" spans="1:34" ht="13.2" x14ac:dyDescent="0.2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0"/>
      <c r="AG115" s="19"/>
      <c r="AH115" s="19"/>
    </row>
    <row r="116" spans="1:34" ht="13.2" x14ac:dyDescent="0.25">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0"/>
      <c r="AG116" s="19"/>
      <c r="AH116" s="19"/>
    </row>
    <row r="117" spans="1:34" ht="13.2" x14ac:dyDescent="0.25">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0"/>
      <c r="AG117" s="19"/>
      <c r="AH117" s="19"/>
    </row>
    <row r="118" spans="1:34" ht="13.2" x14ac:dyDescent="0.25">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0"/>
      <c r="AG118" s="19"/>
      <c r="AH118" s="19"/>
    </row>
    <row r="119" spans="1:34" ht="13.2" x14ac:dyDescent="0.25">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0"/>
      <c r="AG119" s="19"/>
      <c r="AH119" s="19"/>
    </row>
    <row r="120" spans="1:34" ht="13.2" x14ac:dyDescent="0.25">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0"/>
      <c r="AG120" s="19"/>
      <c r="AH120" s="19"/>
    </row>
    <row r="121" spans="1:34" ht="13.2" x14ac:dyDescent="0.25">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0"/>
      <c r="AG121" s="19"/>
      <c r="AH121" s="19"/>
    </row>
    <row r="122" spans="1:34" ht="13.2" x14ac:dyDescent="0.25">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0"/>
      <c r="AG122" s="19"/>
      <c r="AH122" s="19"/>
    </row>
    <row r="123" spans="1:34" ht="13.2" x14ac:dyDescent="0.25">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0"/>
      <c r="AG123" s="19"/>
      <c r="AH123" s="19"/>
    </row>
    <row r="124" spans="1:34" ht="13.2" x14ac:dyDescent="0.2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0"/>
      <c r="AG124" s="19"/>
      <c r="AH124" s="19"/>
    </row>
    <row r="125" spans="1:34" ht="13.2" x14ac:dyDescent="0.2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0"/>
      <c r="AG125" s="19"/>
      <c r="AH125" s="19"/>
    </row>
    <row r="126" spans="1:34" ht="13.2"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0"/>
      <c r="AG126" s="19"/>
      <c r="AH126" s="19"/>
    </row>
    <row r="127" spans="1:34" ht="13.2" x14ac:dyDescent="0.25">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0"/>
      <c r="AG127" s="19"/>
      <c r="AH127" s="19"/>
    </row>
    <row r="128" spans="1:34" ht="13.2" x14ac:dyDescent="0.25">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0"/>
      <c r="AG128" s="19"/>
      <c r="AH128" s="19"/>
    </row>
    <row r="129" spans="1:34" ht="13.2"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0"/>
      <c r="AG129" s="19"/>
      <c r="AH129" s="19"/>
    </row>
    <row r="130" spans="1:34" ht="13.2" x14ac:dyDescent="0.25">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0"/>
      <c r="AG130" s="19"/>
      <c r="AH130" s="19"/>
    </row>
    <row r="131" spans="1:34" ht="13.2" x14ac:dyDescent="0.2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0"/>
      <c r="AG131" s="19"/>
      <c r="AH131" s="19"/>
    </row>
    <row r="132" spans="1:34" ht="13.2" x14ac:dyDescent="0.25">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0"/>
      <c r="AG132" s="19"/>
      <c r="AH132" s="19"/>
    </row>
    <row r="133" spans="1:34" ht="13.2" x14ac:dyDescent="0.25">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0"/>
      <c r="AG133" s="19"/>
      <c r="AH133" s="19"/>
    </row>
    <row r="134" spans="1:34" ht="13.2" x14ac:dyDescent="0.25">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0"/>
      <c r="AG134" s="19"/>
      <c r="AH134" s="19"/>
    </row>
    <row r="135" spans="1:34" ht="13.2" x14ac:dyDescent="0.2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0"/>
      <c r="AG135" s="19"/>
      <c r="AH135" s="19"/>
    </row>
    <row r="136" spans="1:34" ht="13.2" x14ac:dyDescent="0.25">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0"/>
      <c r="AG136" s="19"/>
      <c r="AH136" s="19"/>
    </row>
    <row r="137" spans="1:34" ht="13.2" x14ac:dyDescent="0.25">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0"/>
      <c r="AG137" s="19"/>
      <c r="AH137" s="19"/>
    </row>
    <row r="138" spans="1:34" ht="13.2" x14ac:dyDescent="0.25">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0"/>
      <c r="AG138" s="19"/>
      <c r="AH138" s="19"/>
    </row>
    <row r="139" spans="1:34" ht="13.2" x14ac:dyDescent="0.25">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0"/>
      <c r="AG139" s="19"/>
      <c r="AH139" s="19"/>
    </row>
    <row r="140" spans="1:34" ht="13.2" x14ac:dyDescent="0.25">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0"/>
      <c r="AG140" s="19"/>
      <c r="AH140" s="19"/>
    </row>
    <row r="141" spans="1:34" ht="13.2" x14ac:dyDescent="0.25">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0"/>
      <c r="AG141" s="19"/>
      <c r="AH141" s="19"/>
    </row>
    <row r="142" spans="1:34" ht="13.2" x14ac:dyDescent="0.25">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0"/>
      <c r="AG142" s="19"/>
      <c r="AH142" s="19"/>
    </row>
    <row r="143" spans="1:34" ht="13.2" x14ac:dyDescent="0.25">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0"/>
      <c r="AG143" s="19"/>
      <c r="AH143" s="19"/>
    </row>
    <row r="144" spans="1:34" ht="13.2" x14ac:dyDescent="0.25">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0"/>
      <c r="AG144" s="19"/>
      <c r="AH144" s="19"/>
    </row>
    <row r="145" spans="1:34" ht="13.2" x14ac:dyDescent="0.2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0"/>
      <c r="AG145" s="19"/>
      <c r="AH145" s="19"/>
    </row>
    <row r="146" spans="1:34" ht="13.2" x14ac:dyDescent="0.25">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0"/>
      <c r="AG146" s="19"/>
      <c r="AH146" s="19"/>
    </row>
    <row r="147" spans="1:34" ht="13.2" x14ac:dyDescent="0.2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0"/>
      <c r="AG147" s="19"/>
      <c r="AH147" s="19"/>
    </row>
    <row r="148" spans="1:34" ht="13.2" x14ac:dyDescent="0.25">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0"/>
      <c r="AG148" s="19"/>
      <c r="AH148" s="19"/>
    </row>
    <row r="149" spans="1:34" ht="13.2" x14ac:dyDescent="0.25">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0"/>
      <c r="AG149" s="19"/>
      <c r="AH149" s="19"/>
    </row>
    <row r="150" spans="1:34" ht="13.2" x14ac:dyDescent="0.25">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0"/>
      <c r="AG150" s="19"/>
      <c r="AH150" s="19"/>
    </row>
    <row r="151" spans="1:34" ht="13.2" x14ac:dyDescent="0.25">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0"/>
      <c r="AG151" s="19"/>
      <c r="AH151" s="19"/>
    </row>
    <row r="152" spans="1:34" ht="13.2" x14ac:dyDescent="0.25">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0"/>
      <c r="AG152" s="19"/>
      <c r="AH152" s="19"/>
    </row>
    <row r="153" spans="1:34" ht="13.2" x14ac:dyDescent="0.25">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0"/>
      <c r="AG153" s="19"/>
      <c r="AH153" s="19"/>
    </row>
    <row r="154" spans="1:34" ht="13.2" x14ac:dyDescent="0.25">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0"/>
      <c r="AG154" s="19"/>
      <c r="AH154" s="19"/>
    </row>
    <row r="155" spans="1:34" ht="13.2" x14ac:dyDescent="0.2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0"/>
      <c r="AG155" s="19"/>
      <c r="AH155" s="19"/>
    </row>
    <row r="156" spans="1:34" ht="13.2" x14ac:dyDescent="0.25">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0"/>
      <c r="AG156" s="19"/>
      <c r="AH156" s="19"/>
    </row>
    <row r="157" spans="1:34" ht="13.2" x14ac:dyDescent="0.25">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0"/>
      <c r="AG157" s="19"/>
      <c r="AH157" s="19"/>
    </row>
    <row r="158" spans="1:34" ht="13.2" x14ac:dyDescent="0.25">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0"/>
      <c r="AG158" s="19"/>
      <c r="AH158" s="19"/>
    </row>
    <row r="159" spans="1:34" ht="13.2" x14ac:dyDescent="0.25">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0"/>
      <c r="AG159" s="19"/>
      <c r="AH159" s="19"/>
    </row>
    <row r="160" spans="1:34" ht="13.2" x14ac:dyDescent="0.25">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0"/>
      <c r="AG160" s="19"/>
      <c r="AH160" s="19"/>
    </row>
    <row r="161" spans="1:34" ht="13.2" x14ac:dyDescent="0.25">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0"/>
      <c r="AG161" s="19"/>
      <c r="AH161" s="19"/>
    </row>
    <row r="162" spans="1:34" ht="13.2" x14ac:dyDescent="0.25">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0"/>
      <c r="AG162" s="19"/>
      <c r="AH162" s="19"/>
    </row>
    <row r="163" spans="1:34" ht="13.2" x14ac:dyDescent="0.25">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0"/>
      <c r="AG163" s="19"/>
      <c r="AH163" s="19"/>
    </row>
    <row r="164" spans="1:34" ht="13.2" x14ac:dyDescent="0.25">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0"/>
      <c r="AG164" s="19"/>
      <c r="AH164" s="19"/>
    </row>
    <row r="165" spans="1:34" ht="13.2" x14ac:dyDescent="0.2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0"/>
      <c r="AG165" s="19"/>
      <c r="AH165" s="19"/>
    </row>
    <row r="166" spans="1:34" ht="13.2" x14ac:dyDescent="0.25">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0"/>
      <c r="AG166" s="19"/>
      <c r="AH166" s="19"/>
    </row>
    <row r="167" spans="1:34" ht="13.2" x14ac:dyDescent="0.25">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0"/>
      <c r="AG167" s="19"/>
      <c r="AH167" s="19"/>
    </row>
    <row r="168" spans="1:34" ht="13.2" x14ac:dyDescent="0.25">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0"/>
      <c r="AG168" s="19"/>
      <c r="AH168" s="19"/>
    </row>
    <row r="169" spans="1:34" ht="13.2" x14ac:dyDescent="0.25">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0"/>
      <c r="AG169" s="19"/>
      <c r="AH169" s="19"/>
    </row>
    <row r="170" spans="1:34" ht="13.2" x14ac:dyDescent="0.25">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0"/>
      <c r="AG170" s="19"/>
      <c r="AH170" s="19"/>
    </row>
    <row r="171" spans="1:34" ht="13.2" x14ac:dyDescent="0.25">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0"/>
      <c r="AG171" s="19"/>
      <c r="AH171" s="19"/>
    </row>
    <row r="172" spans="1:34" ht="13.2" x14ac:dyDescent="0.25">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0"/>
      <c r="AG172" s="19"/>
      <c r="AH172" s="19"/>
    </row>
    <row r="173" spans="1:34" ht="13.2" x14ac:dyDescent="0.25">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0"/>
      <c r="AG173" s="19"/>
      <c r="AH173" s="19"/>
    </row>
    <row r="174" spans="1:34" ht="13.2" x14ac:dyDescent="0.25">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0"/>
      <c r="AG174" s="19"/>
      <c r="AH174" s="19"/>
    </row>
    <row r="175" spans="1:34" ht="13.2" x14ac:dyDescent="0.2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0"/>
      <c r="AG175" s="19"/>
      <c r="AH175" s="19"/>
    </row>
    <row r="176" spans="1:34" ht="13.2" x14ac:dyDescent="0.25">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0"/>
      <c r="AG176" s="19"/>
      <c r="AH176" s="19"/>
    </row>
    <row r="177" spans="1:34" ht="13.2" x14ac:dyDescent="0.25">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0"/>
      <c r="AG177" s="19"/>
      <c r="AH177" s="19"/>
    </row>
    <row r="178" spans="1:34" ht="13.2" x14ac:dyDescent="0.25">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0"/>
      <c r="AG178" s="19"/>
      <c r="AH178" s="19"/>
    </row>
    <row r="179" spans="1:34" ht="13.2" x14ac:dyDescent="0.25">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0"/>
      <c r="AG179" s="19"/>
      <c r="AH179" s="19"/>
    </row>
    <row r="180" spans="1:34" ht="13.2" x14ac:dyDescent="0.25">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0"/>
      <c r="AG180" s="19"/>
      <c r="AH180" s="19"/>
    </row>
    <row r="181" spans="1:34" ht="13.2" x14ac:dyDescent="0.25">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0"/>
      <c r="AG181" s="19"/>
      <c r="AH181" s="19"/>
    </row>
    <row r="182" spans="1:34" ht="13.2" x14ac:dyDescent="0.25">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0"/>
      <c r="AG182" s="19"/>
      <c r="AH182" s="19"/>
    </row>
    <row r="183" spans="1:34" ht="13.2" x14ac:dyDescent="0.25">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0"/>
      <c r="AG183" s="19"/>
      <c r="AH183" s="19"/>
    </row>
    <row r="184" spans="1:34" ht="13.2" x14ac:dyDescent="0.25">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0"/>
      <c r="AG184" s="19"/>
      <c r="AH184" s="19"/>
    </row>
    <row r="185" spans="1:34" ht="13.2" x14ac:dyDescent="0.2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0"/>
      <c r="AG185" s="19"/>
      <c r="AH185" s="19"/>
    </row>
    <row r="186" spans="1:34" ht="13.2" x14ac:dyDescent="0.25">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0"/>
      <c r="AG186" s="19"/>
      <c r="AH186" s="19"/>
    </row>
    <row r="187" spans="1:34" ht="13.2" x14ac:dyDescent="0.25">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0"/>
      <c r="AG187" s="19"/>
      <c r="AH187" s="19"/>
    </row>
    <row r="188" spans="1:34" ht="13.2" x14ac:dyDescent="0.2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0"/>
      <c r="AG188" s="19"/>
      <c r="AH188" s="19"/>
    </row>
    <row r="189" spans="1:34" ht="13.2" x14ac:dyDescent="0.25">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0"/>
      <c r="AG189" s="19"/>
      <c r="AH189" s="19"/>
    </row>
    <row r="190" spans="1:34" ht="13.2" x14ac:dyDescent="0.2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0"/>
      <c r="AG190" s="19"/>
      <c r="AH190" s="19"/>
    </row>
    <row r="191" spans="1:34" ht="13.2" x14ac:dyDescent="0.25">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0"/>
      <c r="AG191" s="19"/>
      <c r="AH191" s="19"/>
    </row>
    <row r="192" spans="1:34" ht="13.2" x14ac:dyDescent="0.2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0"/>
      <c r="AG192" s="19"/>
      <c r="AH192" s="19"/>
    </row>
    <row r="193" spans="1:34" ht="13.2" x14ac:dyDescent="0.25">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0"/>
      <c r="AG193" s="19"/>
      <c r="AH193" s="19"/>
    </row>
    <row r="194" spans="1:34" ht="13.2" x14ac:dyDescent="0.25">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0"/>
      <c r="AG194" s="19"/>
      <c r="AH194" s="19"/>
    </row>
    <row r="195" spans="1:34" ht="13.2" x14ac:dyDescent="0.2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0"/>
      <c r="AG195" s="19"/>
      <c r="AH195" s="19"/>
    </row>
    <row r="196" spans="1:34" ht="13.2" x14ac:dyDescent="0.25">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0"/>
      <c r="AG196" s="19"/>
      <c r="AH196" s="19"/>
    </row>
    <row r="197" spans="1:34" ht="13.2" x14ac:dyDescent="0.25">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0"/>
      <c r="AG197" s="19"/>
      <c r="AH197" s="19"/>
    </row>
    <row r="198" spans="1:34" ht="13.2" x14ac:dyDescent="0.25">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0"/>
      <c r="AG198" s="19"/>
      <c r="AH198" s="19"/>
    </row>
    <row r="199" spans="1:34" ht="13.2" x14ac:dyDescent="0.25">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0"/>
      <c r="AG199" s="19"/>
      <c r="AH199" s="19"/>
    </row>
    <row r="200" spans="1:34" ht="13.2" x14ac:dyDescent="0.25">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0"/>
      <c r="AG200" s="19"/>
      <c r="AH200" s="19"/>
    </row>
    <row r="201" spans="1:34" ht="13.2" x14ac:dyDescent="0.25">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0"/>
      <c r="AG201" s="19"/>
      <c r="AH201" s="19"/>
    </row>
    <row r="202" spans="1:34" ht="13.2" x14ac:dyDescent="0.2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0"/>
      <c r="AG202" s="19"/>
      <c r="AH202" s="19"/>
    </row>
    <row r="203" spans="1:34" ht="13.2" x14ac:dyDescent="0.25">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0"/>
      <c r="AG203" s="19"/>
      <c r="AH203" s="19"/>
    </row>
    <row r="204" spans="1:34" ht="13.2" x14ac:dyDescent="0.25">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0"/>
      <c r="AG204" s="19"/>
      <c r="AH204" s="19"/>
    </row>
    <row r="205" spans="1:34" ht="13.2" x14ac:dyDescent="0.2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0"/>
      <c r="AG205" s="19"/>
      <c r="AH205" s="19"/>
    </row>
    <row r="206" spans="1:34" ht="13.2" x14ac:dyDescent="0.25">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0"/>
      <c r="AG206" s="19"/>
      <c r="AH206" s="19"/>
    </row>
    <row r="207" spans="1:34" ht="13.2" x14ac:dyDescent="0.25">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0"/>
      <c r="AG207" s="19"/>
      <c r="AH207" s="19"/>
    </row>
    <row r="208" spans="1:34" ht="13.2" x14ac:dyDescent="0.25">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0"/>
      <c r="AG208" s="19"/>
      <c r="AH208" s="19"/>
    </row>
    <row r="209" spans="1:34" ht="13.2" x14ac:dyDescent="0.25">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0"/>
      <c r="AG209" s="19"/>
      <c r="AH209" s="19"/>
    </row>
    <row r="210" spans="1:34" ht="13.2" x14ac:dyDescent="0.25">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0"/>
      <c r="AG210" s="19"/>
      <c r="AH210" s="19"/>
    </row>
    <row r="211" spans="1:34" ht="13.2" x14ac:dyDescent="0.25">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0"/>
      <c r="AG211" s="19"/>
      <c r="AH211" s="19"/>
    </row>
    <row r="212" spans="1:34" ht="13.2" x14ac:dyDescent="0.25">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0"/>
      <c r="AG212" s="19"/>
      <c r="AH212" s="19"/>
    </row>
    <row r="213" spans="1:34" ht="13.2" x14ac:dyDescent="0.25">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0"/>
      <c r="AG213" s="19"/>
      <c r="AH213" s="19"/>
    </row>
    <row r="214" spans="1:34" ht="13.2" x14ac:dyDescent="0.25">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0"/>
      <c r="AG214" s="19"/>
      <c r="AH214" s="19"/>
    </row>
    <row r="215" spans="1:34" ht="13.2" x14ac:dyDescent="0.2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0"/>
      <c r="AG215" s="19"/>
      <c r="AH215" s="19"/>
    </row>
    <row r="216" spans="1:34" ht="13.2" x14ac:dyDescent="0.25">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0"/>
      <c r="AG216" s="19"/>
      <c r="AH216" s="19"/>
    </row>
    <row r="217" spans="1:34" ht="13.2" x14ac:dyDescent="0.25">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0"/>
      <c r="AG217" s="19"/>
      <c r="AH217" s="19"/>
    </row>
    <row r="218" spans="1:34" ht="13.2" x14ac:dyDescent="0.25">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0"/>
      <c r="AG218" s="19"/>
      <c r="AH218" s="19"/>
    </row>
    <row r="219" spans="1:34" ht="13.2" x14ac:dyDescent="0.25">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0"/>
      <c r="AG219" s="19"/>
      <c r="AH219" s="19"/>
    </row>
    <row r="220" spans="1:34" ht="13.2" x14ac:dyDescent="0.25">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0"/>
      <c r="AG220" s="19"/>
      <c r="AH220" s="19"/>
    </row>
    <row r="221" spans="1:34" ht="13.2" x14ac:dyDescent="0.25">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0"/>
      <c r="AG221" s="19"/>
      <c r="AH221" s="19"/>
    </row>
    <row r="222" spans="1:34" ht="13.2" x14ac:dyDescent="0.25">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0"/>
      <c r="AG222" s="19"/>
      <c r="AH222" s="19"/>
    </row>
    <row r="223" spans="1:34" ht="13.2" x14ac:dyDescent="0.25">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0"/>
      <c r="AG223" s="19"/>
      <c r="AH223" s="19"/>
    </row>
    <row r="224" spans="1:34" ht="13.2" x14ac:dyDescent="0.25">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0"/>
      <c r="AG224" s="19"/>
      <c r="AH224" s="19"/>
    </row>
    <row r="225" spans="1:34" ht="13.2" x14ac:dyDescent="0.2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0"/>
      <c r="AG225" s="19"/>
      <c r="AH225" s="19"/>
    </row>
    <row r="226" spans="1:34" ht="13.2" x14ac:dyDescent="0.25">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0"/>
      <c r="AG226" s="19"/>
      <c r="AH226" s="19"/>
    </row>
    <row r="227" spans="1:34" ht="13.2" x14ac:dyDescent="0.25">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0"/>
      <c r="AG227" s="19"/>
      <c r="AH227" s="19"/>
    </row>
    <row r="228" spans="1:34" ht="13.2" x14ac:dyDescent="0.25">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0"/>
      <c r="AG228" s="19"/>
      <c r="AH228" s="19"/>
    </row>
    <row r="229" spans="1:34" ht="13.2" x14ac:dyDescent="0.25">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0"/>
      <c r="AG229" s="19"/>
      <c r="AH229" s="19"/>
    </row>
    <row r="230" spans="1:34" ht="13.2" x14ac:dyDescent="0.25">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0"/>
      <c r="AG230" s="19"/>
      <c r="AH230" s="19"/>
    </row>
    <row r="231" spans="1:34" ht="13.2" x14ac:dyDescent="0.25">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0"/>
      <c r="AG231" s="19"/>
      <c r="AH231" s="19"/>
    </row>
    <row r="232" spans="1:34" ht="13.2" x14ac:dyDescent="0.2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0"/>
      <c r="AG232" s="19"/>
      <c r="AH232" s="19"/>
    </row>
    <row r="233" spans="1:34" ht="13.2" x14ac:dyDescent="0.2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0"/>
      <c r="AG233" s="19"/>
      <c r="AH233" s="19"/>
    </row>
    <row r="234" spans="1:34" ht="13.2" x14ac:dyDescent="0.25">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0"/>
      <c r="AG234" s="19"/>
      <c r="AH234" s="19"/>
    </row>
    <row r="235" spans="1:34" ht="13.2" x14ac:dyDescent="0.2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0"/>
      <c r="AG235" s="19"/>
      <c r="AH235" s="19"/>
    </row>
    <row r="236" spans="1:34" ht="13.2" x14ac:dyDescent="0.25">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0"/>
      <c r="AG236" s="19"/>
      <c r="AH236" s="19"/>
    </row>
    <row r="237" spans="1:34" ht="13.2" x14ac:dyDescent="0.25">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0"/>
      <c r="AG237" s="19"/>
      <c r="AH237" s="19"/>
    </row>
    <row r="238" spans="1:34" ht="13.2" x14ac:dyDescent="0.25">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0"/>
      <c r="AG238" s="19"/>
      <c r="AH238" s="19"/>
    </row>
    <row r="239" spans="1:34" ht="13.2" x14ac:dyDescent="0.25">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0"/>
      <c r="AG239" s="19"/>
      <c r="AH239" s="19"/>
    </row>
    <row r="240" spans="1:34" ht="13.2" x14ac:dyDescent="0.25">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0"/>
      <c r="AG240" s="19"/>
      <c r="AH240" s="19"/>
    </row>
    <row r="241" spans="1:34" ht="13.2" x14ac:dyDescent="0.2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0"/>
      <c r="AG241" s="19"/>
      <c r="AH241" s="19"/>
    </row>
    <row r="242" spans="1:34" ht="13.2" x14ac:dyDescent="0.25">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0"/>
      <c r="AG242" s="19"/>
      <c r="AH242" s="19"/>
    </row>
    <row r="243" spans="1:34" ht="13.2" x14ac:dyDescent="0.25">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0"/>
      <c r="AG243" s="19"/>
      <c r="AH243" s="19"/>
    </row>
    <row r="244" spans="1:34" ht="13.2" x14ac:dyDescent="0.25">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0"/>
      <c r="AG244" s="19"/>
      <c r="AH244" s="19"/>
    </row>
    <row r="245" spans="1:34" ht="13.2" x14ac:dyDescent="0.2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0"/>
      <c r="AG245" s="19"/>
      <c r="AH245" s="19"/>
    </row>
    <row r="246" spans="1:34" ht="13.2" x14ac:dyDescent="0.25">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0"/>
      <c r="AG246" s="19"/>
      <c r="AH246" s="19"/>
    </row>
    <row r="247" spans="1:34" ht="13.2" x14ac:dyDescent="0.25">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0"/>
      <c r="AG247" s="19"/>
      <c r="AH247" s="19"/>
    </row>
    <row r="248" spans="1:34" ht="13.2" x14ac:dyDescent="0.25">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0"/>
      <c r="AG248" s="19"/>
      <c r="AH248" s="19"/>
    </row>
    <row r="249" spans="1:34" ht="13.2" x14ac:dyDescent="0.25">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0"/>
      <c r="AG249" s="19"/>
      <c r="AH249" s="19"/>
    </row>
    <row r="250" spans="1:34" ht="13.2" x14ac:dyDescent="0.25">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0"/>
      <c r="AG250" s="19"/>
      <c r="AH250" s="19"/>
    </row>
    <row r="251" spans="1:34" ht="13.2" x14ac:dyDescent="0.25">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0"/>
      <c r="AG251" s="19"/>
      <c r="AH251" s="19"/>
    </row>
    <row r="252" spans="1:34" ht="13.2" x14ac:dyDescent="0.25">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0"/>
      <c r="AG252" s="19"/>
      <c r="AH252" s="19"/>
    </row>
    <row r="253" spans="1:34" ht="13.2" x14ac:dyDescent="0.25">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0"/>
      <c r="AG253" s="19"/>
      <c r="AH253" s="19"/>
    </row>
    <row r="254" spans="1:34" ht="13.2" x14ac:dyDescent="0.25">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0"/>
      <c r="AG254" s="19"/>
      <c r="AH254" s="19"/>
    </row>
    <row r="255" spans="1:34" ht="13.2" x14ac:dyDescent="0.2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0"/>
      <c r="AG255" s="19"/>
      <c r="AH255" s="19"/>
    </row>
    <row r="256" spans="1:34" ht="13.2" x14ac:dyDescent="0.25">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0"/>
      <c r="AG256" s="19"/>
      <c r="AH256" s="19"/>
    </row>
    <row r="257" spans="1:34" ht="13.2" x14ac:dyDescent="0.25">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0"/>
      <c r="AG257" s="19"/>
      <c r="AH257" s="19"/>
    </row>
    <row r="258" spans="1:34" ht="13.2" x14ac:dyDescent="0.25">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0"/>
      <c r="AG258" s="19"/>
      <c r="AH258" s="19"/>
    </row>
    <row r="259" spans="1:34" ht="13.2" x14ac:dyDescent="0.25">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0"/>
      <c r="AG259" s="19"/>
      <c r="AH259" s="19"/>
    </row>
    <row r="260" spans="1:34" ht="13.2" x14ac:dyDescent="0.25">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0"/>
      <c r="AG260" s="19"/>
      <c r="AH260" s="19"/>
    </row>
    <row r="261" spans="1:34" ht="13.2" x14ac:dyDescent="0.25">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0"/>
      <c r="AG261" s="19"/>
      <c r="AH261" s="19"/>
    </row>
    <row r="262" spans="1:34" ht="13.2" x14ac:dyDescent="0.25">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0"/>
      <c r="AG262" s="19"/>
      <c r="AH262" s="19"/>
    </row>
    <row r="263" spans="1:34" ht="13.2" x14ac:dyDescent="0.25">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0"/>
      <c r="AG263" s="19"/>
      <c r="AH263" s="19"/>
    </row>
    <row r="264" spans="1:34" ht="13.2" x14ac:dyDescent="0.25">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0"/>
      <c r="AG264" s="19"/>
      <c r="AH264" s="19"/>
    </row>
    <row r="265" spans="1:34" ht="13.2" x14ac:dyDescent="0.2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0"/>
      <c r="AG265" s="19"/>
      <c r="AH265" s="19"/>
    </row>
    <row r="266" spans="1:34" ht="13.2" x14ac:dyDescent="0.25">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0"/>
      <c r="AG266" s="19"/>
      <c r="AH266" s="19"/>
    </row>
    <row r="267" spans="1:34" ht="13.2" x14ac:dyDescent="0.25">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0"/>
      <c r="AG267" s="19"/>
      <c r="AH267" s="19"/>
    </row>
    <row r="268" spans="1:34" ht="13.2" x14ac:dyDescent="0.25">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0"/>
      <c r="AG268" s="19"/>
      <c r="AH268" s="19"/>
    </row>
    <row r="269" spans="1:34" ht="13.2" x14ac:dyDescent="0.25">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0"/>
      <c r="AG269" s="19"/>
      <c r="AH269" s="19"/>
    </row>
    <row r="270" spans="1:34" ht="13.2" x14ac:dyDescent="0.25">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0"/>
      <c r="AG270" s="19"/>
      <c r="AH270" s="19"/>
    </row>
    <row r="271" spans="1:34" ht="13.2" x14ac:dyDescent="0.25">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0"/>
      <c r="AG271" s="19"/>
      <c r="AH271" s="19"/>
    </row>
    <row r="272" spans="1:34" ht="13.2" x14ac:dyDescent="0.25">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0"/>
      <c r="AG272" s="19"/>
      <c r="AH272" s="19"/>
    </row>
    <row r="273" spans="1:34" ht="13.2" x14ac:dyDescent="0.25">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0"/>
      <c r="AG273" s="19"/>
      <c r="AH273" s="19"/>
    </row>
    <row r="274" spans="1:34" ht="13.2" x14ac:dyDescent="0.25">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0"/>
      <c r="AG274" s="19"/>
      <c r="AH274" s="19"/>
    </row>
    <row r="275" spans="1:34" ht="13.2" x14ac:dyDescent="0.2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0"/>
      <c r="AG275" s="19"/>
      <c r="AH275" s="19"/>
    </row>
    <row r="276" spans="1:34" ht="13.2" x14ac:dyDescent="0.25">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0"/>
      <c r="AG276" s="19"/>
      <c r="AH276" s="19"/>
    </row>
    <row r="277" spans="1:34" ht="13.2" x14ac:dyDescent="0.25">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0"/>
      <c r="AG277" s="19"/>
      <c r="AH277" s="19"/>
    </row>
    <row r="278" spans="1:34" ht="13.2" x14ac:dyDescent="0.25">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0"/>
      <c r="AG278" s="19"/>
      <c r="AH278" s="19"/>
    </row>
    <row r="279" spans="1:34" ht="13.2" x14ac:dyDescent="0.25">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0"/>
      <c r="AG279" s="19"/>
      <c r="AH279" s="19"/>
    </row>
    <row r="280" spans="1:34" ht="13.2" x14ac:dyDescent="0.25">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0"/>
      <c r="AG280" s="19"/>
      <c r="AH280" s="19"/>
    </row>
    <row r="281" spans="1:34" ht="13.2" x14ac:dyDescent="0.25">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0"/>
      <c r="AG281" s="19"/>
      <c r="AH281" s="19"/>
    </row>
    <row r="282" spans="1:34" ht="13.2" x14ac:dyDescent="0.25">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0"/>
      <c r="AG282" s="19"/>
      <c r="AH282" s="19"/>
    </row>
    <row r="283" spans="1:34" ht="13.2" x14ac:dyDescent="0.25">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0"/>
      <c r="AG283" s="19"/>
      <c r="AH283" s="19"/>
    </row>
    <row r="284" spans="1:34" ht="13.2" x14ac:dyDescent="0.25">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0"/>
      <c r="AG284" s="19"/>
      <c r="AH284" s="19"/>
    </row>
    <row r="285" spans="1:34" ht="13.2" x14ac:dyDescent="0.2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0"/>
      <c r="AG285" s="19"/>
      <c r="AH285" s="19"/>
    </row>
    <row r="286" spans="1:34" ht="13.2" x14ac:dyDescent="0.25">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0"/>
      <c r="AG286" s="19"/>
      <c r="AH286" s="19"/>
    </row>
    <row r="287" spans="1:34" ht="13.2" x14ac:dyDescent="0.25">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0"/>
      <c r="AG287" s="19"/>
      <c r="AH287" s="19"/>
    </row>
    <row r="288" spans="1:34" ht="13.2" x14ac:dyDescent="0.25">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0"/>
      <c r="AG288" s="19"/>
      <c r="AH288" s="19"/>
    </row>
    <row r="289" spans="1:34" ht="13.2" x14ac:dyDescent="0.25">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0"/>
      <c r="AG289" s="19"/>
      <c r="AH289" s="19"/>
    </row>
    <row r="290" spans="1:34" ht="13.2" x14ac:dyDescent="0.25">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0"/>
      <c r="AG290" s="19"/>
      <c r="AH290" s="19"/>
    </row>
    <row r="291" spans="1:34" ht="13.2" x14ac:dyDescent="0.25">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0"/>
      <c r="AG291" s="19"/>
      <c r="AH291" s="19"/>
    </row>
    <row r="292" spans="1:34" ht="13.2" x14ac:dyDescent="0.25">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0"/>
      <c r="AG292" s="19"/>
      <c r="AH292" s="19"/>
    </row>
    <row r="293" spans="1:34" ht="13.2" x14ac:dyDescent="0.25">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0"/>
      <c r="AG293" s="19"/>
      <c r="AH293" s="19"/>
    </row>
    <row r="294" spans="1:34" ht="13.2" x14ac:dyDescent="0.25">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0"/>
      <c r="AG294" s="19"/>
      <c r="AH294" s="19"/>
    </row>
    <row r="295" spans="1:34" ht="13.2" x14ac:dyDescent="0.2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0"/>
      <c r="AG295" s="19"/>
      <c r="AH295" s="19"/>
    </row>
    <row r="296" spans="1:34" ht="13.2" x14ac:dyDescent="0.25">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0"/>
      <c r="AG296" s="19"/>
      <c r="AH296" s="19"/>
    </row>
    <row r="297" spans="1:34" ht="13.2" x14ac:dyDescent="0.25">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0"/>
      <c r="AG297" s="19"/>
      <c r="AH297" s="19"/>
    </row>
    <row r="298" spans="1:34" ht="13.2" x14ac:dyDescent="0.25">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0"/>
      <c r="AG298" s="19"/>
      <c r="AH298" s="19"/>
    </row>
    <row r="299" spans="1:34" ht="13.2" x14ac:dyDescent="0.25">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0"/>
      <c r="AG299" s="19"/>
      <c r="AH299" s="19"/>
    </row>
    <row r="300" spans="1:34" ht="13.2" x14ac:dyDescent="0.25">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0"/>
      <c r="AG300" s="19"/>
      <c r="AH300" s="19"/>
    </row>
    <row r="301" spans="1:34" ht="13.2" x14ac:dyDescent="0.25">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0"/>
      <c r="AG301" s="19"/>
      <c r="AH301" s="19"/>
    </row>
    <row r="302" spans="1:34" ht="13.2" x14ac:dyDescent="0.25">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0"/>
      <c r="AG302" s="19"/>
      <c r="AH302" s="19"/>
    </row>
    <row r="303" spans="1:34" ht="13.2" x14ac:dyDescent="0.25">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0"/>
      <c r="AG303" s="19"/>
      <c r="AH303" s="19"/>
    </row>
    <row r="304" spans="1:34" ht="13.2" x14ac:dyDescent="0.25">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0"/>
      <c r="AG304" s="19"/>
      <c r="AH304" s="19"/>
    </row>
    <row r="305" spans="1:34" ht="13.2" x14ac:dyDescent="0.2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0"/>
      <c r="AG305" s="19"/>
      <c r="AH305" s="19"/>
    </row>
    <row r="306" spans="1:34" ht="13.2" x14ac:dyDescent="0.25">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0"/>
      <c r="AG306" s="19"/>
      <c r="AH306" s="19"/>
    </row>
    <row r="307" spans="1:34" ht="13.2" x14ac:dyDescent="0.25">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0"/>
      <c r="AG307" s="19"/>
      <c r="AH307" s="19"/>
    </row>
    <row r="308" spans="1:34" ht="13.2" x14ac:dyDescent="0.25">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0"/>
      <c r="AG308" s="19"/>
      <c r="AH308" s="19"/>
    </row>
    <row r="309" spans="1:34" ht="13.2" x14ac:dyDescent="0.25">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0"/>
      <c r="AG309" s="19"/>
      <c r="AH309" s="19"/>
    </row>
    <row r="310" spans="1:34" ht="13.2" x14ac:dyDescent="0.25">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0"/>
      <c r="AG310" s="19"/>
      <c r="AH310" s="19"/>
    </row>
    <row r="311" spans="1:34" ht="13.2" x14ac:dyDescent="0.25">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0"/>
      <c r="AG311" s="19"/>
      <c r="AH311" s="19"/>
    </row>
    <row r="312" spans="1:34" ht="13.2" x14ac:dyDescent="0.25">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0"/>
      <c r="AG312" s="19"/>
      <c r="AH312" s="19"/>
    </row>
    <row r="313" spans="1:34" ht="13.2" x14ac:dyDescent="0.25">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0"/>
      <c r="AG313" s="19"/>
      <c r="AH313" s="19"/>
    </row>
    <row r="314" spans="1:34" ht="13.2" x14ac:dyDescent="0.25">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0"/>
      <c r="AG314" s="19"/>
      <c r="AH314" s="19"/>
    </row>
    <row r="315" spans="1:34" ht="13.2" x14ac:dyDescent="0.2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0"/>
      <c r="AG315" s="19"/>
      <c r="AH315" s="19"/>
    </row>
    <row r="316" spans="1:34" ht="13.2" x14ac:dyDescent="0.25">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0"/>
      <c r="AG316" s="19"/>
      <c r="AH316" s="19"/>
    </row>
    <row r="317" spans="1:34" ht="13.2" x14ac:dyDescent="0.25">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0"/>
      <c r="AG317" s="19"/>
      <c r="AH317" s="19"/>
    </row>
    <row r="318" spans="1:34" ht="13.2" x14ac:dyDescent="0.25">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0"/>
      <c r="AG318" s="19"/>
      <c r="AH318" s="19"/>
    </row>
    <row r="319" spans="1:34" ht="13.2" x14ac:dyDescent="0.25">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0"/>
      <c r="AG319" s="19"/>
      <c r="AH319" s="19"/>
    </row>
    <row r="320" spans="1:34" ht="13.2" x14ac:dyDescent="0.25">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0"/>
      <c r="AG320" s="19"/>
      <c r="AH320" s="19"/>
    </row>
    <row r="321" spans="1:34" ht="13.2" x14ac:dyDescent="0.25">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0"/>
      <c r="AG321" s="19"/>
      <c r="AH321" s="19"/>
    </row>
    <row r="322" spans="1:34" ht="13.2" x14ac:dyDescent="0.25">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0"/>
      <c r="AG322" s="19"/>
      <c r="AH322" s="19"/>
    </row>
    <row r="323" spans="1:34" ht="13.2" x14ac:dyDescent="0.25">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0"/>
      <c r="AG323" s="19"/>
      <c r="AH323" s="19"/>
    </row>
    <row r="324" spans="1:34" ht="13.2" x14ac:dyDescent="0.25">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0"/>
      <c r="AG324" s="19"/>
      <c r="AH324" s="19"/>
    </row>
    <row r="325" spans="1:34" ht="13.2" x14ac:dyDescent="0.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0"/>
      <c r="AG325" s="19"/>
      <c r="AH325" s="19"/>
    </row>
    <row r="326" spans="1:34" ht="13.2" x14ac:dyDescent="0.2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0"/>
      <c r="AG326" s="19"/>
      <c r="AH326" s="19"/>
    </row>
    <row r="327" spans="1:34" ht="13.2" x14ac:dyDescent="0.2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0"/>
      <c r="AG327" s="19"/>
      <c r="AH327" s="19"/>
    </row>
    <row r="328" spans="1:34" ht="13.2" x14ac:dyDescent="0.2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0"/>
      <c r="AG328" s="19"/>
      <c r="AH328" s="19"/>
    </row>
    <row r="329" spans="1:34" ht="13.2" x14ac:dyDescent="0.2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0"/>
      <c r="AG329" s="19"/>
      <c r="AH329" s="19"/>
    </row>
    <row r="330" spans="1:34" ht="13.2" x14ac:dyDescent="0.2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0"/>
      <c r="AG330" s="19"/>
      <c r="AH330" s="19"/>
    </row>
    <row r="331" spans="1:34" ht="13.2" x14ac:dyDescent="0.2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0"/>
      <c r="AG331" s="19"/>
      <c r="AH331" s="19"/>
    </row>
    <row r="332" spans="1:34" ht="13.2" x14ac:dyDescent="0.2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0"/>
      <c r="AG332" s="19"/>
      <c r="AH332" s="19"/>
    </row>
    <row r="333" spans="1:34" ht="13.2"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0"/>
      <c r="AG333" s="19"/>
      <c r="AH333" s="19"/>
    </row>
    <row r="334" spans="1:34" ht="13.2" x14ac:dyDescent="0.2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0"/>
      <c r="AG334" s="19"/>
      <c r="AH334" s="19"/>
    </row>
    <row r="335" spans="1:34" ht="13.2" x14ac:dyDescent="0.2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0"/>
      <c r="AG335" s="19"/>
      <c r="AH335" s="19"/>
    </row>
    <row r="336" spans="1:34" ht="13.2" x14ac:dyDescent="0.2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0"/>
      <c r="AG336" s="19"/>
      <c r="AH336" s="19"/>
    </row>
    <row r="337" spans="1:34" ht="13.2" x14ac:dyDescent="0.2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0"/>
      <c r="AG337" s="19"/>
      <c r="AH337" s="19"/>
    </row>
    <row r="338" spans="1:34" ht="13.2" x14ac:dyDescent="0.2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0"/>
      <c r="AG338" s="19"/>
      <c r="AH338" s="19"/>
    </row>
    <row r="339" spans="1:34" ht="13.2" x14ac:dyDescent="0.2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0"/>
      <c r="AG339" s="19"/>
      <c r="AH339" s="19"/>
    </row>
    <row r="340" spans="1:34" ht="13.2" x14ac:dyDescent="0.2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0"/>
      <c r="AG340" s="19"/>
      <c r="AH340" s="19"/>
    </row>
    <row r="341" spans="1:34" ht="13.2" x14ac:dyDescent="0.2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0"/>
      <c r="AG341" s="19"/>
      <c r="AH341" s="19"/>
    </row>
    <row r="342" spans="1:34" ht="13.2" x14ac:dyDescent="0.2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0"/>
      <c r="AG342" s="19"/>
      <c r="AH342" s="19"/>
    </row>
    <row r="343" spans="1:34" ht="13.2" x14ac:dyDescent="0.2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0"/>
      <c r="AG343" s="19"/>
      <c r="AH343" s="19"/>
    </row>
    <row r="344" spans="1:34" ht="13.2" x14ac:dyDescent="0.2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0"/>
      <c r="AG344" s="19"/>
      <c r="AH344" s="19"/>
    </row>
    <row r="345" spans="1:34" ht="13.2" x14ac:dyDescent="0.2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0"/>
      <c r="AG345" s="19"/>
      <c r="AH345" s="19"/>
    </row>
    <row r="346" spans="1:34" ht="13.2" x14ac:dyDescent="0.25">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0"/>
      <c r="AG346" s="19"/>
      <c r="AH346" s="19"/>
    </row>
    <row r="347" spans="1:34" ht="13.2" x14ac:dyDescent="0.25">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0"/>
      <c r="AG347" s="19"/>
      <c r="AH347" s="19"/>
    </row>
    <row r="348" spans="1:34" ht="13.2" x14ac:dyDescent="0.25">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0"/>
      <c r="AG348" s="19"/>
      <c r="AH348" s="19"/>
    </row>
    <row r="349" spans="1:34" ht="13.2" x14ac:dyDescent="0.25">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0"/>
      <c r="AG349" s="19"/>
      <c r="AH349" s="19"/>
    </row>
    <row r="350" spans="1:34" ht="13.2" x14ac:dyDescent="0.25">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0"/>
      <c r="AG350" s="19"/>
      <c r="AH350" s="19"/>
    </row>
    <row r="351" spans="1:34" ht="13.2" x14ac:dyDescent="0.25">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0"/>
      <c r="AG351" s="19"/>
      <c r="AH351" s="19"/>
    </row>
    <row r="352" spans="1:34" ht="13.2" x14ac:dyDescent="0.25">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0"/>
      <c r="AG352" s="19"/>
      <c r="AH352" s="19"/>
    </row>
    <row r="353" spans="1:34" ht="13.2" x14ac:dyDescent="0.25">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0"/>
      <c r="AG353" s="19"/>
      <c r="AH353" s="19"/>
    </row>
    <row r="354" spans="1:34" ht="13.2" x14ac:dyDescent="0.25">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0"/>
      <c r="AG354" s="19"/>
      <c r="AH354" s="19"/>
    </row>
    <row r="355" spans="1:34" ht="13.2" x14ac:dyDescent="0.2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0"/>
      <c r="AG355" s="19"/>
      <c r="AH355" s="19"/>
    </row>
    <row r="356" spans="1:34" ht="13.2" x14ac:dyDescent="0.25">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0"/>
      <c r="AG356" s="19"/>
      <c r="AH356" s="19"/>
    </row>
    <row r="357" spans="1:34" ht="13.2" x14ac:dyDescent="0.25">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0"/>
      <c r="AG357" s="19"/>
      <c r="AH357" s="19"/>
    </row>
    <row r="358" spans="1:34" ht="13.2" x14ac:dyDescent="0.25">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0"/>
      <c r="AG358" s="19"/>
      <c r="AH358" s="19"/>
    </row>
    <row r="359" spans="1:34" ht="13.2" x14ac:dyDescent="0.2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0"/>
      <c r="AG359" s="19"/>
      <c r="AH359" s="19"/>
    </row>
    <row r="360" spans="1:34" ht="13.2" x14ac:dyDescent="0.2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0"/>
      <c r="AG360" s="19"/>
      <c r="AH360" s="19"/>
    </row>
    <row r="361" spans="1:34" ht="13.2" x14ac:dyDescent="0.2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0"/>
      <c r="AG361" s="19"/>
      <c r="AH361" s="19"/>
    </row>
    <row r="362" spans="1:34" ht="13.2" x14ac:dyDescent="0.2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0"/>
      <c r="AG362" s="19"/>
      <c r="AH362" s="19"/>
    </row>
    <row r="363" spans="1:34" ht="13.2" x14ac:dyDescent="0.2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0"/>
      <c r="AG363" s="19"/>
      <c r="AH363" s="19"/>
    </row>
    <row r="364" spans="1:34" ht="13.2" x14ac:dyDescent="0.2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0"/>
      <c r="AG364" s="19"/>
      <c r="AH364" s="19"/>
    </row>
    <row r="365" spans="1:34" ht="13.2" x14ac:dyDescent="0.2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0"/>
      <c r="AG365" s="19"/>
      <c r="AH365" s="19"/>
    </row>
    <row r="366" spans="1:34" ht="13.2" x14ac:dyDescent="0.2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0"/>
      <c r="AG366" s="19"/>
      <c r="AH366" s="19"/>
    </row>
    <row r="367" spans="1:34" ht="13.2" x14ac:dyDescent="0.2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0"/>
      <c r="AG367" s="19"/>
      <c r="AH367" s="19"/>
    </row>
    <row r="368" spans="1:34" ht="13.2" x14ac:dyDescent="0.2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0"/>
      <c r="AG368" s="19"/>
      <c r="AH368" s="19"/>
    </row>
    <row r="369" spans="1:34" ht="13.2" x14ac:dyDescent="0.2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0"/>
      <c r="AG369" s="19"/>
      <c r="AH369" s="19"/>
    </row>
    <row r="370" spans="1:34" ht="13.2" x14ac:dyDescent="0.2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0"/>
      <c r="AG370" s="19"/>
      <c r="AH370" s="19"/>
    </row>
    <row r="371" spans="1:34" ht="13.2" x14ac:dyDescent="0.2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0"/>
      <c r="AG371" s="19"/>
      <c r="AH371" s="19"/>
    </row>
    <row r="372" spans="1:34" ht="13.2" x14ac:dyDescent="0.2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0"/>
      <c r="AG372" s="19"/>
      <c r="AH372" s="19"/>
    </row>
    <row r="373" spans="1:34" ht="13.2" x14ac:dyDescent="0.2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0"/>
      <c r="AG373" s="19"/>
      <c r="AH373" s="19"/>
    </row>
    <row r="374" spans="1:34" ht="13.2" x14ac:dyDescent="0.2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0"/>
      <c r="AG374" s="19"/>
      <c r="AH374" s="19"/>
    </row>
    <row r="375" spans="1:34" ht="13.2" x14ac:dyDescent="0.2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0"/>
      <c r="AG375" s="19"/>
      <c r="AH375" s="19"/>
    </row>
    <row r="376" spans="1:34" ht="13.2" x14ac:dyDescent="0.2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0"/>
      <c r="AG376" s="19"/>
      <c r="AH376" s="19"/>
    </row>
    <row r="377" spans="1:34" ht="13.2" x14ac:dyDescent="0.2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0"/>
      <c r="AG377" s="19"/>
      <c r="AH377" s="19"/>
    </row>
    <row r="378" spans="1:34" ht="13.2" x14ac:dyDescent="0.2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0"/>
      <c r="AG378" s="19"/>
      <c r="AH378" s="19"/>
    </row>
    <row r="379" spans="1:34" ht="13.2" x14ac:dyDescent="0.2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0"/>
      <c r="AG379" s="19"/>
      <c r="AH379" s="19"/>
    </row>
    <row r="380" spans="1:34" ht="13.2" x14ac:dyDescent="0.2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0"/>
      <c r="AG380" s="19"/>
      <c r="AH380" s="19"/>
    </row>
    <row r="381" spans="1:34" ht="13.2" x14ac:dyDescent="0.2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0"/>
      <c r="AG381" s="19"/>
      <c r="AH381" s="19"/>
    </row>
    <row r="382" spans="1:34" ht="13.2" x14ac:dyDescent="0.2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0"/>
      <c r="AG382" s="19"/>
      <c r="AH382" s="19"/>
    </row>
    <row r="383" spans="1:34" ht="13.2" x14ac:dyDescent="0.2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0"/>
      <c r="AG383" s="19"/>
      <c r="AH383" s="19"/>
    </row>
    <row r="384" spans="1:34" ht="13.2" x14ac:dyDescent="0.2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0"/>
      <c r="AG384" s="19"/>
      <c r="AH384" s="19"/>
    </row>
    <row r="385" spans="1:34" ht="13.2" x14ac:dyDescent="0.2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0"/>
      <c r="AG385" s="19"/>
      <c r="AH385" s="19"/>
    </row>
    <row r="386" spans="1:34" ht="13.2" x14ac:dyDescent="0.2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0"/>
      <c r="AG386" s="19"/>
      <c r="AH386" s="19"/>
    </row>
    <row r="387" spans="1:34" ht="13.2" x14ac:dyDescent="0.2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0"/>
      <c r="AG387" s="19"/>
      <c r="AH387" s="19"/>
    </row>
    <row r="388" spans="1:34" ht="13.2" x14ac:dyDescent="0.2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0"/>
      <c r="AG388" s="19"/>
      <c r="AH388" s="19"/>
    </row>
    <row r="389" spans="1:34" ht="13.2" x14ac:dyDescent="0.2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0"/>
      <c r="AG389" s="19"/>
      <c r="AH389" s="19"/>
    </row>
    <row r="390" spans="1:34" ht="13.2" x14ac:dyDescent="0.2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0"/>
      <c r="AG390" s="19"/>
      <c r="AH390" s="19"/>
    </row>
    <row r="391" spans="1:34" ht="13.2" x14ac:dyDescent="0.2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0"/>
      <c r="AG391" s="19"/>
      <c r="AH391" s="19"/>
    </row>
    <row r="392" spans="1:34" ht="13.2" x14ac:dyDescent="0.2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0"/>
      <c r="AG392" s="19"/>
      <c r="AH392" s="19"/>
    </row>
    <row r="393" spans="1:34" ht="13.2" x14ac:dyDescent="0.2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0"/>
      <c r="AG393" s="19"/>
      <c r="AH393" s="19"/>
    </row>
    <row r="394" spans="1:34" ht="13.2" x14ac:dyDescent="0.2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0"/>
      <c r="AG394" s="19"/>
      <c r="AH394" s="19"/>
    </row>
    <row r="395" spans="1:34" ht="13.2" x14ac:dyDescent="0.2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0"/>
      <c r="AG395" s="19"/>
      <c r="AH395" s="19"/>
    </row>
    <row r="396" spans="1:34" ht="13.2" x14ac:dyDescent="0.2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0"/>
      <c r="AG396" s="19"/>
      <c r="AH396" s="19"/>
    </row>
    <row r="397" spans="1:34" ht="13.2" x14ac:dyDescent="0.2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0"/>
      <c r="AG397" s="19"/>
      <c r="AH397" s="19"/>
    </row>
    <row r="398" spans="1:34" ht="13.2" x14ac:dyDescent="0.2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0"/>
      <c r="AG398" s="19"/>
      <c r="AH398" s="19"/>
    </row>
    <row r="399" spans="1:34" ht="13.2" x14ac:dyDescent="0.2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0"/>
      <c r="AG399" s="19"/>
      <c r="AH399" s="19"/>
    </row>
    <row r="400" spans="1:34" ht="13.2" x14ac:dyDescent="0.2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0"/>
      <c r="AG400" s="19"/>
      <c r="AH400" s="19"/>
    </row>
    <row r="401" spans="1:34" ht="13.2" x14ac:dyDescent="0.2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0"/>
      <c r="AG401" s="19"/>
      <c r="AH401" s="19"/>
    </row>
    <row r="402" spans="1:34" ht="13.2" x14ac:dyDescent="0.2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0"/>
      <c r="AG402" s="19"/>
      <c r="AH402" s="19"/>
    </row>
    <row r="403" spans="1:34" ht="13.2" x14ac:dyDescent="0.2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0"/>
      <c r="AG403" s="19"/>
      <c r="AH403" s="19"/>
    </row>
    <row r="404" spans="1:34" ht="13.2" x14ac:dyDescent="0.2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0"/>
      <c r="AG404" s="19"/>
      <c r="AH404" s="19"/>
    </row>
    <row r="405" spans="1:34" ht="13.2" x14ac:dyDescent="0.2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0"/>
      <c r="AG405" s="19"/>
      <c r="AH405" s="19"/>
    </row>
    <row r="406" spans="1:34" ht="13.2" x14ac:dyDescent="0.2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0"/>
      <c r="AG406" s="19"/>
      <c r="AH406" s="19"/>
    </row>
    <row r="407" spans="1:34" ht="13.2" x14ac:dyDescent="0.2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0"/>
      <c r="AG407" s="19"/>
      <c r="AH407" s="19"/>
    </row>
    <row r="408" spans="1:34" ht="13.2" x14ac:dyDescent="0.2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0"/>
      <c r="AG408" s="19"/>
      <c r="AH408" s="19"/>
    </row>
    <row r="409" spans="1:34" ht="13.2" x14ac:dyDescent="0.2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0"/>
      <c r="AG409" s="19"/>
      <c r="AH409" s="19"/>
    </row>
    <row r="410" spans="1:34" ht="13.2" x14ac:dyDescent="0.2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0"/>
      <c r="AG410" s="19"/>
      <c r="AH410" s="19"/>
    </row>
    <row r="411" spans="1:34" ht="13.2" x14ac:dyDescent="0.2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0"/>
      <c r="AG411" s="19"/>
      <c r="AH411" s="19"/>
    </row>
    <row r="412" spans="1:34" ht="13.2" x14ac:dyDescent="0.2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0"/>
      <c r="AG412" s="19"/>
      <c r="AH412" s="19"/>
    </row>
    <row r="413" spans="1:34" ht="13.2" x14ac:dyDescent="0.2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0"/>
      <c r="AG413" s="19"/>
      <c r="AH413" s="19"/>
    </row>
    <row r="414" spans="1:34" ht="13.2" x14ac:dyDescent="0.2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0"/>
      <c r="AG414" s="19"/>
      <c r="AH414" s="19"/>
    </row>
    <row r="415" spans="1:34" ht="13.2" x14ac:dyDescent="0.2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0"/>
      <c r="AG415" s="19"/>
      <c r="AH415" s="19"/>
    </row>
    <row r="416" spans="1:34" ht="13.2" x14ac:dyDescent="0.2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0"/>
      <c r="AG416" s="19"/>
      <c r="AH416" s="19"/>
    </row>
    <row r="417" spans="1:34" ht="13.2" x14ac:dyDescent="0.2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0"/>
      <c r="AG417" s="19"/>
      <c r="AH417" s="19"/>
    </row>
    <row r="418" spans="1:34" ht="13.2" x14ac:dyDescent="0.2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0"/>
      <c r="AG418" s="19"/>
      <c r="AH418" s="19"/>
    </row>
    <row r="419" spans="1:34" ht="13.2" x14ac:dyDescent="0.2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0"/>
      <c r="AG419" s="19"/>
      <c r="AH419" s="19"/>
    </row>
    <row r="420" spans="1:34" ht="13.2" x14ac:dyDescent="0.2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0"/>
      <c r="AG420" s="19"/>
      <c r="AH420" s="19"/>
    </row>
    <row r="421" spans="1:34" ht="13.2" x14ac:dyDescent="0.2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0"/>
      <c r="AG421" s="19"/>
      <c r="AH421" s="19"/>
    </row>
    <row r="422" spans="1:34" ht="13.2" x14ac:dyDescent="0.2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0"/>
      <c r="AG422" s="19"/>
      <c r="AH422" s="19"/>
    </row>
    <row r="423" spans="1:34" ht="13.2" x14ac:dyDescent="0.2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0"/>
      <c r="AG423" s="19"/>
      <c r="AH423" s="19"/>
    </row>
    <row r="424" spans="1:34" ht="13.2" x14ac:dyDescent="0.2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0"/>
      <c r="AG424" s="19"/>
      <c r="AH424" s="19"/>
    </row>
    <row r="425" spans="1:34" ht="13.2" x14ac:dyDescent="0.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0"/>
      <c r="AG425" s="19"/>
      <c r="AH425" s="19"/>
    </row>
    <row r="426" spans="1:34" ht="13.2" x14ac:dyDescent="0.2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0"/>
      <c r="AG426" s="19"/>
      <c r="AH426" s="19"/>
    </row>
    <row r="427" spans="1:34" ht="13.2" x14ac:dyDescent="0.2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0"/>
      <c r="AG427" s="19"/>
      <c r="AH427" s="19"/>
    </row>
    <row r="428" spans="1:34" ht="13.2" x14ac:dyDescent="0.2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0"/>
      <c r="AG428" s="19"/>
      <c r="AH428" s="19"/>
    </row>
    <row r="429" spans="1:34" ht="13.2" x14ac:dyDescent="0.2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0"/>
      <c r="AG429" s="19"/>
      <c r="AH429" s="19"/>
    </row>
    <row r="430" spans="1:34" ht="13.2" x14ac:dyDescent="0.2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0"/>
      <c r="AG430" s="19"/>
      <c r="AH430" s="19"/>
    </row>
    <row r="431" spans="1:34" ht="13.2" x14ac:dyDescent="0.2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0"/>
      <c r="AG431" s="19"/>
      <c r="AH431" s="19"/>
    </row>
    <row r="432" spans="1:34" ht="13.2" x14ac:dyDescent="0.2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0"/>
      <c r="AG432" s="19"/>
      <c r="AH432" s="19"/>
    </row>
    <row r="433" spans="1:34" ht="13.2" x14ac:dyDescent="0.2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0"/>
      <c r="AG433" s="19"/>
      <c r="AH433" s="19"/>
    </row>
    <row r="434" spans="1:34" ht="13.2" x14ac:dyDescent="0.2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0"/>
      <c r="AG434" s="19"/>
      <c r="AH434" s="19"/>
    </row>
    <row r="435" spans="1:34" ht="13.2" x14ac:dyDescent="0.2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0"/>
      <c r="AG435" s="19"/>
      <c r="AH435" s="19"/>
    </row>
    <row r="436" spans="1:34" ht="13.2" x14ac:dyDescent="0.2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0"/>
      <c r="AG436" s="19"/>
      <c r="AH436" s="19"/>
    </row>
    <row r="437" spans="1:34" ht="13.2" x14ac:dyDescent="0.2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0"/>
      <c r="AG437" s="19"/>
      <c r="AH437" s="19"/>
    </row>
    <row r="438" spans="1:34" ht="13.2" x14ac:dyDescent="0.2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0"/>
      <c r="AG438" s="19"/>
      <c r="AH438" s="19"/>
    </row>
    <row r="439" spans="1:34" ht="13.2" x14ac:dyDescent="0.2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0"/>
      <c r="AG439" s="19"/>
      <c r="AH439" s="19"/>
    </row>
    <row r="440" spans="1:34" ht="13.2" x14ac:dyDescent="0.2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0"/>
      <c r="AG440" s="19"/>
      <c r="AH440" s="19"/>
    </row>
    <row r="441" spans="1:34" ht="13.2" x14ac:dyDescent="0.2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0"/>
      <c r="AG441" s="19"/>
      <c r="AH441" s="19"/>
    </row>
    <row r="442" spans="1:34" ht="13.2" x14ac:dyDescent="0.2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0"/>
      <c r="AG442" s="19"/>
      <c r="AH442" s="19"/>
    </row>
    <row r="443" spans="1:34" ht="13.2" x14ac:dyDescent="0.2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0"/>
      <c r="AG443" s="19"/>
      <c r="AH443" s="19"/>
    </row>
    <row r="444" spans="1:34" ht="13.2" x14ac:dyDescent="0.2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0"/>
      <c r="AG444" s="19"/>
      <c r="AH444" s="19"/>
    </row>
    <row r="445" spans="1:34" ht="13.2" x14ac:dyDescent="0.2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0"/>
      <c r="AG445" s="19"/>
      <c r="AH445" s="19"/>
    </row>
    <row r="446" spans="1:34" ht="13.2" x14ac:dyDescent="0.2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0"/>
      <c r="AG446" s="19"/>
      <c r="AH446" s="19"/>
    </row>
    <row r="447" spans="1:34" ht="13.2" x14ac:dyDescent="0.2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0"/>
      <c r="AG447" s="19"/>
      <c r="AH447" s="19"/>
    </row>
    <row r="448" spans="1:34" ht="13.2" x14ac:dyDescent="0.2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0"/>
      <c r="AG448" s="19"/>
      <c r="AH448" s="19"/>
    </row>
    <row r="449" spans="1:34" ht="13.2" x14ac:dyDescent="0.2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0"/>
      <c r="AG449" s="19"/>
      <c r="AH449" s="19"/>
    </row>
    <row r="450" spans="1:34" ht="13.2" x14ac:dyDescent="0.2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0"/>
      <c r="AG450" s="19"/>
      <c r="AH450" s="19"/>
    </row>
    <row r="451" spans="1:34" ht="13.2" x14ac:dyDescent="0.2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0"/>
      <c r="AG451" s="19"/>
      <c r="AH451" s="19"/>
    </row>
    <row r="452" spans="1:34" ht="13.2" x14ac:dyDescent="0.2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0"/>
      <c r="AG452" s="19"/>
      <c r="AH452" s="19"/>
    </row>
    <row r="453" spans="1:34" ht="13.2" x14ac:dyDescent="0.2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0"/>
      <c r="AG453" s="19"/>
      <c r="AH453" s="19"/>
    </row>
    <row r="454" spans="1:34" ht="13.2" x14ac:dyDescent="0.2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0"/>
      <c r="AG454" s="19"/>
      <c r="AH454" s="19"/>
    </row>
    <row r="455" spans="1:34" ht="13.2" x14ac:dyDescent="0.2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0"/>
      <c r="AG455" s="19"/>
      <c r="AH455" s="19"/>
    </row>
    <row r="456" spans="1:34" ht="13.2" x14ac:dyDescent="0.2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0"/>
      <c r="AG456" s="19"/>
      <c r="AH456" s="19"/>
    </row>
    <row r="457" spans="1:34" ht="13.2" x14ac:dyDescent="0.2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0"/>
      <c r="AG457" s="19"/>
      <c r="AH457" s="19"/>
    </row>
    <row r="458" spans="1:34" ht="13.2" x14ac:dyDescent="0.2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0"/>
      <c r="AG458" s="19"/>
      <c r="AH458" s="19"/>
    </row>
    <row r="459" spans="1:34" ht="13.2" x14ac:dyDescent="0.2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0"/>
      <c r="AG459" s="19"/>
      <c r="AH459" s="19"/>
    </row>
    <row r="460" spans="1:34" ht="13.2" x14ac:dyDescent="0.2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0"/>
      <c r="AG460" s="19"/>
      <c r="AH460" s="19"/>
    </row>
    <row r="461" spans="1:34" ht="13.2" x14ac:dyDescent="0.2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0"/>
      <c r="AG461" s="19"/>
      <c r="AH461" s="19"/>
    </row>
    <row r="462" spans="1:34" ht="13.2" x14ac:dyDescent="0.2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0"/>
      <c r="AG462" s="19"/>
      <c r="AH462" s="19"/>
    </row>
    <row r="463" spans="1:34" ht="13.2" x14ac:dyDescent="0.2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0"/>
      <c r="AG463" s="19"/>
      <c r="AH463" s="19"/>
    </row>
    <row r="464" spans="1:34" ht="13.2" x14ac:dyDescent="0.2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0"/>
      <c r="AG464" s="19"/>
      <c r="AH464" s="19"/>
    </row>
    <row r="465" spans="1:34" ht="13.2" x14ac:dyDescent="0.2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0"/>
      <c r="AG465" s="19"/>
      <c r="AH465" s="19"/>
    </row>
    <row r="466" spans="1:34" ht="13.2" x14ac:dyDescent="0.2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0"/>
      <c r="AG466" s="19"/>
      <c r="AH466" s="19"/>
    </row>
    <row r="467" spans="1:34" ht="13.2" x14ac:dyDescent="0.2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0"/>
      <c r="AG467" s="19"/>
      <c r="AH467" s="19"/>
    </row>
    <row r="468" spans="1:34" ht="13.2" x14ac:dyDescent="0.2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0"/>
      <c r="AG468" s="19"/>
      <c r="AH468" s="19"/>
    </row>
    <row r="469" spans="1:34" ht="13.2" x14ac:dyDescent="0.2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0"/>
      <c r="AG469" s="19"/>
      <c r="AH469" s="19"/>
    </row>
    <row r="470" spans="1:34" ht="13.2" x14ac:dyDescent="0.2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0"/>
      <c r="AG470" s="19"/>
      <c r="AH470" s="19"/>
    </row>
    <row r="471" spans="1:34" ht="13.2" x14ac:dyDescent="0.2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0"/>
      <c r="AG471" s="19"/>
      <c r="AH471" s="19"/>
    </row>
    <row r="472" spans="1:34" ht="13.2" x14ac:dyDescent="0.2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0"/>
      <c r="AG472" s="19"/>
      <c r="AH472" s="19"/>
    </row>
    <row r="473" spans="1:34" ht="13.2" x14ac:dyDescent="0.2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0"/>
      <c r="AG473" s="19"/>
      <c r="AH473" s="19"/>
    </row>
    <row r="474" spans="1:34" ht="13.2" x14ac:dyDescent="0.2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0"/>
      <c r="AG474" s="19"/>
      <c r="AH474" s="19"/>
    </row>
    <row r="475" spans="1:34" ht="13.2" x14ac:dyDescent="0.2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0"/>
      <c r="AG475" s="19"/>
      <c r="AH475" s="19"/>
    </row>
    <row r="476" spans="1:34" ht="13.2" x14ac:dyDescent="0.2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0"/>
      <c r="AG476" s="19"/>
      <c r="AH476" s="19"/>
    </row>
    <row r="477" spans="1:34" ht="13.2" x14ac:dyDescent="0.2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0"/>
      <c r="AG477" s="19"/>
      <c r="AH477" s="19"/>
    </row>
    <row r="478" spans="1:34" ht="13.2" x14ac:dyDescent="0.2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0"/>
      <c r="AG478" s="19"/>
      <c r="AH478" s="19"/>
    </row>
    <row r="479" spans="1:34" ht="13.2" x14ac:dyDescent="0.2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0"/>
      <c r="AG479" s="19"/>
      <c r="AH479" s="19"/>
    </row>
    <row r="480" spans="1:34" ht="13.2" x14ac:dyDescent="0.2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0"/>
      <c r="AG480" s="19"/>
      <c r="AH480" s="19"/>
    </row>
    <row r="481" spans="1:34" ht="13.2" x14ac:dyDescent="0.2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0"/>
      <c r="AG481" s="19"/>
      <c r="AH481" s="19"/>
    </row>
    <row r="482" spans="1:34" ht="13.2" x14ac:dyDescent="0.2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0"/>
      <c r="AG482" s="19"/>
      <c r="AH482" s="19"/>
    </row>
    <row r="483" spans="1:34" ht="13.2" x14ac:dyDescent="0.2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0"/>
      <c r="AG483" s="19"/>
      <c r="AH483" s="19"/>
    </row>
    <row r="484" spans="1:34" ht="13.2" x14ac:dyDescent="0.2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0"/>
      <c r="AG484" s="19"/>
      <c r="AH484" s="19"/>
    </row>
    <row r="485" spans="1:34" ht="13.2" x14ac:dyDescent="0.2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0"/>
      <c r="AG485" s="19"/>
      <c r="AH485" s="19"/>
    </row>
    <row r="486" spans="1:34" ht="13.2" x14ac:dyDescent="0.2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0"/>
      <c r="AG486" s="19"/>
      <c r="AH486" s="19"/>
    </row>
    <row r="487" spans="1:34" ht="13.2" x14ac:dyDescent="0.2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0"/>
      <c r="AG487" s="19"/>
      <c r="AH487" s="19"/>
    </row>
    <row r="488" spans="1:34" ht="13.2" x14ac:dyDescent="0.2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0"/>
      <c r="AG488" s="19"/>
      <c r="AH488" s="19"/>
    </row>
    <row r="489" spans="1:34" ht="13.2" x14ac:dyDescent="0.2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0"/>
      <c r="AG489" s="19"/>
      <c r="AH489" s="19"/>
    </row>
    <row r="490" spans="1:34" ht="13.2" x14ac:dyDescent="0.2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0"/>
      <c r="AG490" s="19"/>
      <c r="AH490" s="19"/>
    </row>
    <row r="491" spans="1:34" ht="13.2" x14ac:dyDescent="0.2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0"/>
      <c r="AG491" s="19"/>
      <c r="AH491" s="19"/>
    </row>
    <row r="492" spans="1:34" ht="13.2" x14ac:dyDescent="0.2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0"/>
      <c r="AG492" s="19"/>
      <c r="AH492" s="19"/>
    </row>
    <row r="493" spans="1:34" ht="13.2" x14ac:dyDescent="0.2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0"/>
      <c r="AG493" s="19"/>
      <c r="AH493" s="19"/>
    </row>
    <row r="494" spans="1:34" ht="13.2" x14ac:dyDescent="0.2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0"/>
      <c r="AG494" s="19"/>
      <c r="AH494" s="19"/>
    </row>
    <row r="495" spans="1:34" ht="13.2" x14ac:dyDescent="0.2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0"/>
      <c r="AG495" s="19"/>
      <c r="AH495" s="19"/>
    </row>
    <row r="496" spans="1:34" ht="13.2" x14ac:dyDescent="0.2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0"/>
      <c r="AG496" s="19"/>
      <c r="AH496" s="19"/>
    </row>
    <row r="497" spans="1:34" ht="13.2" x14ac:dyDescent="0.2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0"/>
      <c r="AG497" s="19"/>
      <c r="AH497" s="19"/>
    </row>
    <row r="498" spans="1:34" ht="13.2" x14ac:dyDescent="0.2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0"/>
      <c r="AG498" s="19"/>
      <c r="AH498" s="19"/>
    </row>
    <row r="499" spans="1:34" ht="13.2" x14ac:dyDescent="0.2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0"/>
      <c r="AG499" s="19"/>
      <c r="AH499" s="19"/>
    </row>
    <row r="500" spans="1:34" ht="13.2" x14ac:dyDescent="0.2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0"/>
      <c r="AG500" s="19"/>
      <c r="AH500" s="19"/>
    </row>
    <row r="501" spans="1:34" ht="13.2" x14ac:dyDescent="0.2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0"/>
      <c r="AG501" s="19"/>
      <c r="AH501" s="19"/>
    </row>
    <row r="502" spans="1:34" ht="13.2" x14ac:dyDescent="0.2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0"/>
      <c r="AG502" s="19"/>
      <c r="AH502" s="19"/>
    </row>
    <row r="503" spans="1:34" ht="13.2" x14ac:dyDescent="0.2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0"/>
      <c r="AG503" s="19"/>
      <c r="AH503" s="19"/>
    </row>
    <row r="504" spans="1:34" ht="13.2" x14ac:dyDescent="0.2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0"/>
      <c r="AG504" s="19"/>
      <c r="AH504" s="19"/>
    </row>
    <row r="505" spans="1:34" ht="13.2" x14ac:dyDescent="0.2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0"/>
      <c r="AG505" s="19"/>
      <c r="AH505" s="19"/>
    </row>
    <row r="506" spans="1:34" ht="13.2" x14ac:dyDescent="0.2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0"/>
      <c r="AG506" s="19"/>
      <c r="AH506" s="19"/>
    </row>
    <row r="507" spans="1:34" ht="13.2" x14ac:dyDescent="0.2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0"/>
      <c r="AG507" s="19"/>
      <c r="AH507" s="19"/>
    </row>
    <row r="508" spans="1:34" ht="13.2" x14ac:dyDescent="0.2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0"/>
      <c r="AG508" s="19"/>
      <c r="AH508" s="19"/>
    </row>
    <row r="509" spans="1:34" ht="13.2" x14ac:dyDescent="0.2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0"/>
      <c r="AG509" s="19"/>
      <c r="AH509" s="19"/>
    </row>
    <row r="510" spans="1:34" ht="13.2" x14ac:dyDescent="0.2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0"/>
      <c r="AG510" s="19"/>
      <c r="AH510" s="19"/>
    </row>
    <row r="511" spans="1:34" ht="13.2" x14ac:dyDescent="0.2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0"/>
      <c r="AG511" s="19"/>
      <c r="AH511" s="19"/>
    </row>
    <row r="512" spans="1:34" ht="13.2" x14ac:dyDescent="0.2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0"/>
      <c r="AG512" s="19"/>
      <c r="AH512" s="19"/>
    </row>
    <row r="513" spans="1:34" ht="13.2" x14ac:dyDescent="0.2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0"/>
      <c r="AG513" s="19"/>
      <c r="AH513" s="19"/>
    </row>
    <row r="514" spans="1:34" ht="13.2" x14ac:dyDescent="0.2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0"/>
      <c r="AG514" s="19"/>
      <c r="AH514" s="19"/>
    </row>
    <row r="515" spans="1:34" ht="13.2" x14ac:dyDescent="0.2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0"/>
      <c r="AG515" s="19"/>
      <c r="AH515" s="19"/>
    </row>
    <row r="516" spans="1:34" ht="13.2" x14ac:dyDescent="0.2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0"/>
      <c r="AG516" s="19"/>
      <c r="AH516" s="19"/>
    </row>
    <row r="517" spans="1:34" ht="13.2" x14ac:dyDescent="0.2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0"/>
      <c r="AG517" s="19"/>
      <c r="AH517" s="19"/>
    </row>
    <row r="518" spans="1:34" ht="13.2" x14ac:dyDescent="0.2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0"/>
      <c r="AG518" s="19"/>
      <c r="AH518" s="19"/>
    </row>
    <row r="519" spans="1:34" ht="13.2" x14ac:dyDescent="0.2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0"/>
      <c r="AG519" s="19"/>
      <c r="AH519" s="19"/>
    </row>
    <row r="520" spans="1:34" ht="13.2" x14ac:dyDescent="0.2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0"/>
      <c r="AG520" s="19"/>
      <c r="AH520" s="19"/>
    </row>
    <row r="521" spans="1:34" ht="13.2" x14ac:dyDescent="0.2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0"/>
      <c r="AG521" s="19"/>
      <c r="AH521" s="19"/>
    </row>
    <row r="522" spans="1:34" ht="13.2" x14ac:dyDescent="0.2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0"/>
      <c r="AG522" s="19"/>
      <c r="AH522" s="19"/>
    </row>
    <row r="523" spans="1:34" ht="13.2" x14ac:dyDescent="0.2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0"/>
      <c r="AG523" s="19"/>
      <c r="AH523" s="19"/>
    </row>
    <row r="524" spans="1:34" ht="13.2" x14ac:dyDescent="0.2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0"/>
      <c r="AG524" s="19"/>
      <c r="AH524" s="19"/>
    </row>
    <row r="525" spans="1:34" ht="13.2" x14ac:dyDescent="0.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0"/>
      <c r="AG525" s="19"/>
      <c r="AH525" s="19"/>
    </row>
    <row r="526" spans="1:34" ht="13.2" x14ac:dyDescent="0.2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0"/>
      <c r="AG526" s="19"/>
      <c r="AH526" s="19"/>
    </row>
    <row r="527" spans="1:34" ht="13.2" x14ac:dyDescent="0.2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0"/>
      <c r="AG527" s="19"/>
      <c r="AH527" s="19"/>
    </row>
    <row r="528" spans="1:34" ht="13.2" x14ac:dyDescent="0.2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0"/>
      <c r="AG528" s="19"/>
      <c r="AH528" s="19"/>
    </row>
    <row r="529" spans="1:34" ht="13.2" x14ac:dyDescent="0.2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0"/>
      <c r="AG529" s="19"/>
      <c r="AH529" s="19"/>
    </row>
    <row r="530" spans="1:34" ht="13.2" x14ac:dyDescent="0.2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0"/>
      <c r="AG530" s="19"/>
      <c r="AH530" s="19"/>
    </row>
    <row r="531" spans="1:34" ht="13.2" x14ac:dyDescent="0.2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0"/>
      <c r="AG531" s="19"/>
      <c r="AH531" s="19"/>
    </row>
    <row r="532" spans="1:34" ht="13.2" x14ac:dyDescent="0.2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0"/>
      <c r="AG532" s="19"/>
      <c r="AH532" s="19"/>
    </row>
    <row r="533" spans="1:34" ht="13.2" x14ac:dyDescent="0.2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0"/>
      <c r="AG533" s="19"/>
      <c r="AH533" s="19"/>
    </row>
    <row r="534" spans="1:34" ht="13.2" x14ac:dyDescent="0.2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0"/>
      <c r="AG534" s="19"/>
      <c r="AH534" s="19"/>
    </row>
    <row r="535" spans="1:34" ht="13.2" x14ac:dyDescent="0.2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0"/>
      <c r="AG535" s="19"/>
      <c r="AH535" s="19"/>
    </row>
    <row r="536" spans="1:34" ht="13.2" x14ac:dyDescent="0.2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0"/>
      <c r="AG536" s="19"/>
      <c r="AH536" s="19"/>
    </row>
    <row r="537" spans="1:34" ht="13.2" x14ac:dyDescent="0.2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0"/>
      <c r="AG537" s="19"/>
      <c r="AH537" s="19"/>
    </row>
    <row r="538" spans="1:34" ht="13.2" x14ac:dyDescent="0.2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0"/>
      <c r="AG538" s="19"/>
      <c r="AH538" s="19"/>
    </row>
    <row r="539" spans="1:34" ht="13.2" x14ac:dyDescent="0.2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0"/>
      <c r="AG539" s="19"/>
      <c r="AH539" s="19"/>
    </row>
    <row r="540" spans="1:34" ht="13.2" x14ac:dyDescent="0.2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0"/>
      <c r="AG540" s="19"/>
      <c r="AH540" s="19"/>
    </row>
    <row r="541" spans="1:34" ht="13.2" x14ac:dyDescent="0.2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0"/>
      <c r="AG541" s="19"/>
      <c r="AH541" s="19"/>
    </row>
    <row r="542" spans="1:34" ht="13.2" x14ac:dyDescent="0.2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0"/>
      <c r="AG542" s="19"/>
      <c r="AH542" s="19"/>
    </row>
    <row r="543" spans="1:34" ht="13.2" x14ac:dyDescent="0.2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0"/>
      <c r="AG543" s="19"/>
      <c r="AH543" s="19"/>
    </row>
    <row r="544" spans="1:34" ht="13.2" x14ac:dyDescent="0.2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0"/>
      <c r="AG544" s="19"/>
      <c r="AH544" s="19"/>
    </row>
    <row r="545" spans="1:34" ht="13.2" x14ac:dyDescent="0.2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0"/>
      <c r="AG545" s="19"/>
      <c r="AH545" s="19"/>
    </row>
    <row r="546" spans="1:34" ht="13.2" x14ac:dyDescent="0.2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0"/>
      <c r="AG546" s="19"/>
      <c r="AH546" s="19"/>
    </row>
    <row r="547" spans="1:34" ht="13.2" x14ac:dyDescent="0.2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0"/>
      <c r="AG547" s="19"/>
      <c r="AH547" s="19"/>
    </row>
    <row r="548" spans="1:34" ht="13.2" x14ac:dyDescent="0.2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0"/>
      <c r="AG548" s="19"/>
      <c r="AH548" s="19"/>
    </row>
    <row r="549" spans="1:34" ht="13.2" x14ac:dyDescent="0.2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0"/>
      <c r="AG549" s="19"/>
      <c r="AH549" s="19"/>
    </row>
    <row r="550" spans="1:34" ht="13.2" x14ac:dyDescent="0.2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0"/>
      <c r="AG550" s="19"/>
      <c r="AH550" s="19"/>
    </row>
    <row r="551" spans="1:34" ht="13.2" x14ac:dyDescent="0.2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0"/>
      <c r="AG551" s="19"/>
      <c r="AH551" s="19"/>
    </row>
    <row r="552" spans="1:34" ht="13.2" x14ac:dyDescent="0.2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0"/>
      <c r="AG552" s="19"/>
      <c r="AH552" s="19"/>
    </row>
    <row r="553" spans="1:34" ht="13.2" x14ac:dyDescent="0.2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0"/>
      <c r="AG553" s="19"/>
      <c r="AH553" s="19"/>
    </row>
    <row r="554" spans="1:34" ht="13.2" x14ac:dyDescent="0.2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0"/>
      <c r="AG554" s="19"/>
      <c r="AH554" s="19"/>
    </row>
    <row r="555" spans="1:34" ht="13.2" x14ac:dyDescent="0.2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0"/>
      <c r="AG555" s="19"/>
      <c r="AH555" s="19"/>
    </row>
    <row r="556" spans="1:34" ht="13.2" x14ac:dyDescent="0.2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0"/>
      <c r="AG556" s="19"/>
      <c r="AH556" s="19"/>
    </row>
    <row r="557" spans="1:34" ht="13.2" x14ac:dyDescent="0.2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0"/>
      <c r="AG557" s="19"/>
      <c r="AH557" s="19"/>
    </row>
    <row r="558" spans="1:34" ht="13.2" x14ac:dyDescent="0.2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0"/>
      <c r="AG558" s="19"/>
      <c r="AH558" s="19"/>
    </row>
    <row r="559" spans="1:34" ht="13.2" x14ac:dyDescent="0.2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0"/>
      <c r="AG559" s="19"/>
      <c r="AH559" s="19"/>
    </row>
    <row r="560" spans="1:34" ht="13.2" x14ac:dyDescent="0.2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0"/>
      <c r="AG560" s="19"/>
      <c r="AH560" s="19"/>
    </row>
    <row r="561" spans="1:34" ht="13.2" x14ac:dyDescent="0.2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0"/>
      <c r="AG561" s="19"/>
      <c r="AH561" s="19"/>
    </row>
    <row r="562" spans="1:34" ht="13.2" x14ac:dyDescent="0.2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0"/>
      <c r="AG562" s="19"/>
      <c r="AH562" s="19"/>
    </row>
    <row r="563" spans="1:34" ht="13.2" x14ac:dyDescent="0.2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0"/>
      <c r="AG563" s="19"/>
      <c r="AH563" s="19"/>
    </row>
    <row r="564" spans="1:34" ht="13.2" x14ac:dyDescent="0.2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0"/>
      <c r="AG564" s="19"/>
      <c r="AH564" s="19"/>
    </row>
    <row r="565" spans="1:34" ht="13.2" x14ac:dyDescent="0.2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0"/>
      <c r="AG565" s="19"/>
      <c r="AH565" s="19"/>
    </row>
    <row r="566" spans="1:34" ht="13.2" x14ac:dyDescent="0.2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0"/>
      <c r="AG566" s="19"/>
      <c r="AH566" s="19"/>
    </row>
    <row r="567" spans="1:34" ht="13.2" x14ac:dyDescent="0.2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0"/>
      <c r="AG567" s="19"/>
      <c r="AH567" s="19"/>
    </row>
    <row r="568" spans="1:34" ht="13.2" x14ac:dyDescent="0.2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0"/>
      <c r="AG568" s="19"/>
      <c r="AH568" s="19"/>
    </row>
    <row r="569" spans="1:34" ht="13.2" x14ac:dyDescent="0.2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0"/>
      <c r="AG569" s="19"/>
      <c r="AH569" s="19"/>
    </row>
    <row r="570" spans="1:34" ht="13.2" x14ac:dyDescent="0.2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0"/>
      <c r="AG570" s="19"/>
      <c r="AH570" s="19"/>
    </row>
    <row r="571" spans="1:34" ht="13.2" x14ac:dyDescent="0.2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0"/>
      <c r="AG571" s="19"/>
      <c r="AH571" s="19"/>
    </row>
    <row r="572" spans="1:34" ht="13.2" x14ac:dyDescent="0.2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0"/>
      <c r="AG572" s="19"/>
      <c r="AH572" s="19"/>
    </row>
    <row r="573" spans="1:34" ht="13.2" x14ac:dyDescent="0.2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0"/>
      <c r="AG573" s="19"/>
      <c r="AH573" s="19"/>
    </row>
    <row r="574" spans="1:34" ht="13.2" x14ac:dyDescent="0.2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0"/>
      <c r="AG574" s="19"/>
      <c r="AH574" s="19"/>
    </row>
    <row r="575" spans="1:34" ht="13.2" x14ac:dyDescent="0.2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0"/>
      <c r="AG575" s="19"/>
      <c r="AH575" s="19"/>
    </row>
    <row r="576" spans="1:34" ht="13.2" x14ac:dyDescent="0.2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0"/>
      <c r="AG576" s="19"/>
      <c r="AH576" s="19"/>
    </row>
    <row r="577" spans="1:34" ht="13.2" x14ac:dyDescent="0.2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0"/>
      <c r="AG577" s="19"/>
      <c r="AH577" s="19"/>
    </row>
    <row r="578" spans="1:34" ht="13.2" x14ac:dyDescent="0.2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0"/>
      <c r="AG578" s="19"/>
      <c r="AH578" s="19"/>
    </row>
    <row r="579" spans="1:34" ht="13.2" x14ac:dyDescent="0.2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0"/>
      <c r="AG579" s="19"/>
      <c r="AH579" s="19"/>
    </row>
    <row r="580" spans="1:34" ht="13.2" x14ac:dyDescent="0.2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0"/>
      <c r="AG580" s="19"/>
      <c r="AH580" s="19"/>
    </row>
    <row r="581" spans="1:34" ht="13.2" x14ac:dyDescent="0.2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0"/>
      <c r="AG581" s="19"/>
      <c r="AH581" s="19"/>
    </row>
    <row r="582" spans="1:34" ht="13.2" x14ac:dyDescent="0.2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0"/>
      <c r="AG582" s="19"/>
      <c r="AH582" s="19"/>
    </row>
    <row r="583" spans="1:34" ht="13.2" x14ac:dyDescent="0.2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0"/>
      <c r="AG583" s="19"/>
      <c r="AH583" s="19"/>
    </row>
    <row r="584" spans="1:34" ht="13.2" x14ac:dyDescent="0.2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0"/>
      <c r="AG584" s="19"/>
      <c r="AH584" s="19"/>
    </row>
    <row r="585" spans="1:34" ht="13.2" x14ac:dyDescent="0.2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0"/>
      <c r="AG585" s="19"/>
      <c r="AH585" s="19"/>
    </row>
    <row r="586" spans="1:34" ht="13.2" x14ac:dyDescent="0.2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0"/>
      <c r="AG586" s="19"/>
      <c r="AH586" s="19"/>
    </row>
    <row r="587" spans="1:34" ht="13.2" x14ac:dyDescent="0.2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0"/>
      <c r="AG587" s="19"/>
      <c r="AH587" s="19"/>
    </row>
    <row r="588" spans="1:34" ht="13.2" x14ac:dyDescent="0.2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0"/>
      <c r="AG588" s="19"/>
      <c r="AH588" s="19"/>
    </row>
    <row r="589" spans="1:34" ht="13.2" x14ac:dyDescent="0.2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0"/>
      <c r="AG589" s="19"/>
      <c r="AH589" s="19"/>
    </row>
    <row r="590" spans="1:34" ht="13.2" x14ac:dyDescent="0.2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0"/>
      <c r="AG590" s="19"/>
      <c r="AH590" s="19"/>
    </row>
    <row r="591" spans="1:34" ht="13.2" x14ac:dyDescent="0.2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0"/>
      <c r="AG591" s="19"/>
      <c r="AH591" s="19"/>
    </row>
    <row r="592" spans="1:34" ht="13.2" x14ac:dyDescent="0.2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0"/>
      <c r="AG592" s="19"/>
      <c r="AH592" s="19"/>
    </row>
    <row r="593" spans="1:34" ht="13.2" x14ac:dyDescent="0.2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0"/>
      <c r="AG593" s="19"/>
      <c r="AH593" s="19"/>
    </row>
    <row r="594" spans="1:34" ht="13.2" x14ac:dyDescent="0.2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0"/>
      <c r="AG594" s="19"/>
      <c r="AH594" s="19"/>
    </row>
    <row r="595" spans="1:34" ht="13.2" x14ac:dyDescent="0.2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0"/>
      <c r="AG595" s="19"/>
      <c r="AH595" s="19"/>
    </row>
    <row r="596" spans="1:34" ht="13.2" x14ac:dyDescent="0.2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0"/>
      <c r="AG596" s="19"/>
      <c r="AH596" s="19"/>
    </row>
    <row r="597" spans="1:34" ht="13.2" x14ac:dyDescent="0.2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0"/>
      <c r="AG597" s="19"/>
      <c r="AH597" s="19"/>
    </row>
    <row r="598" spans="1:34" ht="13.2" x14ac:dyDescent="0.2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0"/>
      <c r="AG598" s="19"/>
      <c r="AH598" s="19"/>
    </row>
    <row r="599" spans="1:34" ht="13.2" x14ac:dyDescent="0.2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0"/>
      <c r="AG599" s="19"/>
      <c r="AH599" s="19"/>
    </row>
    <row r="600" spans="1:34" ht="13.2" x14ac:dyDescent="0.2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0"/>
      <c r="AG600" s="19"/>
      <c r="AH600" s="19"/>
    </row>
    <row r="601" spans="1:34" ht="13.2" x14ac:dyDescent="0.2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0"/>
      <c r="AG601" s="19"/>
      <c r="AH601" s="19"/>
    </row>
    <row r="602" spans="1:34" ht="13.2" x14ac:dyDescent="0.2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0"/>
      <c r="AG602" s="19"/>
      <c r="AH602" s="19"/>
    </row>
    <row r="603" spans="1:34" ht="13.2" x14ac:dyDescent="0.2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0"/>
      <c r="AG603" s="19"/>
      <c r="AH603" s="19"/>
    </row>
    <row r="604" spans="1:34" ht="13.2" x14ac:dyDescent="0.2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0"/>
      <c r="AG604" s="19"/>
      <c r="AH604" s="19"/>
    </row>
    <row r="605" spans="1:34" ht="13.2" x14ac:dyDescent="0.2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0"/>
      <c r="AG605" s="19"/>
      <c r="AH605" s="19"/>
    </row>
    <row r="606" spans="1:34" ht="13.2" x14ac:dyDescent="0.2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0"/>
      <c r="AG606" s="19"/>
      <c r="AH606" s="19"/>
    </row>
    <row r="607" spans="1:34" ht="13.2" x14ac:dyDescent="0.2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0"/>
      <c r="AG607" s="19"/>
      <c r="AH607" s="19"/>
    </row>
    <row r="608" spans="1:34" ht="13.2" x14ac:dyDescent="0.2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0"/>
      <c r="AG608" s="19"/>
      <c r="AH608" s="19"/>
    </row>
    <row r="609" spans="1:34" ht="13.2" x14ac:dyDescent="0.2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0"/>
      <c r="AG609" s="19"/>
      <c r="AH609" s="19"/>
    </row>
    <row r="610" spans="1:34" ht="13.2" x14ac:dyDescent="0.2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0"/>
      <c r="AG610" s="19"/>
      <c r="AH610" s="19"/>
    </row>
    <row r="611" spans="1:34" ht="13.2" x14ac:dyDescent="0.2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0"/>
      <c r="AG611" s="19"/>
      <c r="AH611" s="19"/>
    </row>
    <row r="612" spans="1:34" ht="13.2" x14ac:dyDescent="0.2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0"/>
      <c r="AG612" s="19"/>
      <c r="AH612" s="19"/>
    </row>
    <row r="613" spans="1:34" ht="13.2" x14ac:dyDescent="0.2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0"/>
      <c r="AG613" s="19"/>
      <c r="AH613" s="19"/>
    </row>
    <row r="614" spans="1:34" ht="13.2" x14ac:dyDescent="0.2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0"/>
      <c r="AG614" s="19"/>
      <c r="AH614" s="19"/>
    </row>
    <row r="615" spans="1:34" ht="13.2" x14ac:dyDescent="0.2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0"/>
      <c r="AG615" s="19"/>
      <c r="AH615" s="19"/>
    </row>
    <row r="616" spans="1:34" ht="13.2" x14ac:dyDescent="0.2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0"/>
      <c r="AG616" s="19"/>
      <c r="AH616" s="19"/>
    </row>
    <row r="617" spans="1:34" ht="13.2" x14ac:dyDescent="0.2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0"/>
      <c r="AG617" s="19"/>
      <c r="AH617" s="19"/>
    </row>
    <row r="618" spans="1:34" ht="13.2" x14ac:dyDescent="0.2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0"/>
      <c r="AG618" s="19"/>
      <c r="AH618" s="19"/>
    </row>
    <row r="619" spans="1:34" ht="13.2" x14ac:dyDescent="0.2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0"/>
      <c r="AG619" s="19"/>
      <c r="AH619" s="19"/>
    </row>
    <row r="620" spans="1:34" ht="13.2" x14ac:dyDescent="0.2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0"/>
      <c r="AG620" s="19"/>
      <c r="AH620" s="19"/>
    </row>
    <row r="621" spans="1:34" ht="13.2" x14ac:dyDescent="0.2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0"/>
      <c r="AG621" s="19"/>
      <c r="AH621" s="19"/>
    </row>
    <row r="622" spans="1:34" ht="13.2" x14ac:dyDescent="0.2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0"/>
      <c r="AG622" s="19"/>
      <c r="AH622" s="19"/>
    </row>
    <row r="623" spans="1:34" ht="13.2" x14ac:dyDescent="0.2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0"/>
      <c r="AG623" s="19"/>
      <c r="AH623" s="19"/>
    </row>
    <row r="624" spans="1:34" ht="13.2" x14ac:dyDescent="0.2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0"/>
      <c r="AG624" s="19"/>
      <c r="AH624" s="19"/>
    </row>
    <row r="625" spans="1:34" ht="13.2" x14ac:dyDescent="0.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0"/>
      <c r="AG625" s="19"/>
      <c r="AH625" s="19"/>
    </row>
    <row r="626" spans="1:34" ht="13.2" x14ac:dyDescent="0.2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0"/>
      <c r="AG626" s="19"/>
      <c r="AH626" s="19"/>
    </row>
    <row r="627" spans="1:34" ht="13.2" x14ac:dyDescent="0.2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0"/>
      <c r="AG627" s="19"/>
      <c r="AH627" s="19"/>
    </row>
    <row r="628" spans="1:34" ht="13.2" x14ac:dyDescent="0.2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0"/>
      <c r="AG628" s="19"/>
      <c r="AH628" s="19"/>
    </row>
    <row r="629" spans="1:34" ht="13.2" x14ac:dyDescent="0.2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0"/>
      <c r="AG629" s="19"/>
      <c r="AH629" s="19"/>
    </row>
    <row r="630" spans="1:34" ht="13.2" x14ac:dyDescent="0.2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0"/>
      <c r="AG630" s="19"/>
      <c r="AH630" s="19"/>
    </row>
    <row r="631" spans="1:34" ht="13.2" x14ac:dyDescent="0.2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0"/>
      <c r="AG631" s="19"/>
      <c r="AH631" s="19"/>
    </row>
    <row r="632" spans="1:34" ht="13.2" x14ac:dyDescent="0.2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0"/>
      <c r="AG632" s="19"/>
      <c r="AH632" s="19"/>
    </row>
    <row r="633" spans="1:34" ht="13.2" x14ac:dyDescent="0.2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0"/>
      <c r="AG633" s="19"/>
      <c r="AH633" s="19"/>
    </row>
    <row r="634" spans="1:34" ht="13.2" x14ac:dyDescent="0.2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0"/>
      <c r="AG634" s="19"/>
      <c r="AH634" s="19"/>
    </row>
    <row r="635" spans="1:34" ht="13.2" x14ac:dyDescent="0.2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0"/>
      <c r="AG635" s="19"/>
      <c r="AH635" s="19"/>
    </row>
    <row r="636" spans="1:34" ht="13.2" x14ac:dyDescent="0.2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0"/>
      <c r="AG636" s="19"/>
      <c r="AH636" s="19"/>
    </row>
    <row r="637" spans="1:34" ht="13.2" x14ac:dyDescent="0.2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0"/>
      <c r="AG637" s="19"/>
      <c r="AH637" s="19"/>
    </row>
    <row r="638" spans="1:34" ht="13.2" x14ac:dyDescent="0.2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0"/>
      <c r="AG638" s="19"/>
      <c r="AH638" s="19"/>
    </row>
    <row r="639" spans="1:34" ht="13.2" x14ac:dyDescent="0.2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0"/>
      <c r="AG639" s="19"/>
      <c r="AH639" s="19"/>
    </row>
    <row r="640" spans="1:34" ht="13.2" x14ac:dyDescent="0.2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0"/>
      <c r="AG640" s="19"/>
      <c r="AH640" s="19"/>
    </row>
    <row r="641" spans="1:34" ht="13.2" x14ac:dyDescent="0.2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0"/>
      <c r="AG641" s="19"/>
      <c r="AH641" s="19"/>
    </row>
    <row r="642" spans="1:34" ht="13.2" x14ac:dyDescent="0.2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0"/>
      <c r="AG642" s="19"/>
      <c r="AH642" s="19"/>
    </row>
    <row r="643" spans="1:34" ht="13.2" x14ac:dyDescent="0.2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0"/>
      <c r="AG643" s="19"/>
      <c r="AH643" s="19"/>
    </row>
    <row r="644" spans="1:34" ht="13.2" x14ac:dyDescent="0.2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0"/>
      <c r="AG644" s="19"/>
      <c r="AH644" s="19"/>
    </row>
    <row r="645" spans="1:34" ht="13.2" x14ac:dyDescent="0.2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0"/>
      <c r="AG645" s="19"/>
      <c r="AH645" s="19"/>
    </row>
    <row r="646" spans="1:34" ht="13.2" x14ac:dyDescent="0.2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0"/>
      <c r="AG646" s="19"/>
      <c r="AH646" s="19"/>
    </row>
    <row r="647" spans="1:34" ht="13.2" x14ac:dyDescent="0.2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0"/>
      <c r="AG647" s="19"/>
      <c r="AH647" s="19"/>
    </row>
    <row r="648" spans="1:34" ht="13.2" x14ac:dyDescent="0.2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0"/>
      <c r="AG648" s="19"/>
      <c r="AH648" s="19"/>
    </row>
    <row r="649" spans="1:34" ht="13.2" x14ac:dyDescent="0.2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0"/>
      <c r="AG649" s="19"/>
      <c r="AH649" s="19"/>
    </row>
    <row r="650" spans="1:34" ht="13.2" x14ac:dyDescent="0.2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0"/>
      <c r="AG650" s="19"/>
      <c r="AH650" s="19"/>
    </row>
    <row r="651" spans="1:34" ht="13.2" x14ac:dyDescent="0.2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0"/>
      <c r="AG651" s="19"/>
      <c r="AH651" s="19"/>
    </row>
    <row r="652" spans="1:34" ht="13.2" x14ac:dyDescent="0.2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0"/>
      <c r="AG652" s="19"/>
      <c r="AH652" s="19"/>
    </row>
    <row r="653" spans="1:34" ht="13.2" x14ac:dyDescent="0.2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0"/>
      <c r="AG653" s="19"/>
      <c r="AH653" s="19"/>
    </row>
    <row r="654" spans="1:34" ht="13.2" x14ac:dyDescent="0.2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0"/>
      <c r="AG654" s="19"/>
      <c r="AH654" s="19"/>
    </row>
    <row r="655" spans="1:34" ht="13.2" x14ac:dyDescent="0.2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0"/>
      <c r="AG655" s="19"/>
      <c r="AH655" s="19"/>
    </row>
    <row r="656" spans="1:34" ht="13.2" x14ac:dyDescent="0.2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0"/>
      <c r="AG656" s="19"/>
      <c r="AH656" s="19"/>
    </row>
    <row r="657" spans="1:34" ht="13.2" x14ac:dyDescent="0.2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0"/>
      <c r="AG657" s="19"/>
      <c r="AH657" s="19"/>
    </row>
    <row r="658" spans="1:34" ht="13.2" x14ac:dyDescent="0.2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0"/>
      <c r="AG658" s="19"/>
      <c r="AH658" s="19"/>
    </row>
    <row r="659" spans="1:34" ht="13.2" x14ac:dyDescent="0.2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0"/>
      <c r="AG659" s="19"/>
      <c r="AH659" s="19"/>
    </row>
    <row r="660" spans="1:34" ht="13.2" x14ac:dyDescent="0.2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0"/>
      <c r="AG660" s="19"/>
      <c r="AH660" s="19"/>
    </row>
    <row r="661" spans="1:34" ht="13.2" x14ac:dyDescent="0.2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0"/>
      <c r="AG661" s="19"/>
      <c r="AH661" s="19"/>
    </row>
    <row r="662" spans="1:34" ht="13.2" x14ac:dyDescent="0.2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0"/>
      <c r="AG662" s="19"/>
      <c r="AH662" s="19"/>
    </row>
    <row r="663" spans="1:34" ht="13.2" x14ac:dyDescent="0.2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0"/>
      <c r="AG663" s="19"/>
      <c r="AH663" s="19"/>
    </row>
    <row r="664" spans="1:34" ht="13.2" x14ac:dyDescent="0.2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0"/>
      <c r="AG664" s="19"/>
      <c r="AH664" s="19"/>
    </row>
    <row r="665" spans="1:34" ht="13.2" x14ac:dyDescent="0.2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0"/>
      <c r="AG665" s="19"/>
      <c r="AH665" s="19"/>
    </row>
    <row r="666" spans="1:34" ht="13.2" x14ac:dyDescent="0.2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0"/>
      <c r="AG666" s="19"/>
      <c r="AH666" s="19"/>
    </row>
    <row r="667" spans="1:34" ht="13.2" x14ac:dyDescent="0.2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0"/>
      <c r="AG667" s="19"/>
      <c r="AH667" s="19"/>
    </row>
    <row r="668" spans="1:34" ht="13.2" x14ac:dyDescent="0.2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0"/>
      <c r="AG668" s="19"/>
      <c r="AH668" s="19"/>
    </row>
    <row r="669" spans="1:34" ht="13.2" x14ac:dyDescent="0.2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0"/>
      <c r="AG669" s="19"/>
      <c r="AH669" s="19"/>
    </row>
    <row r="670" spans="1:34" ht="13.2" x14ac:dyDescent="0.2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0"/>
      <c r="AG670" s="19"/>
      <c r="AH670" s="19"/>
    </row>
    <row r="671" spans="1:34" ht="13.2" x14ac:dyDescent="0.2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0"/>
      <c r="AG671" s="19"/>
      <c r="AH671" s="19"/>
    </row>
    <row r="672" spans="1:34" ht="13.2" x14ac:dyDescent="0.2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0"/>
      <c r="AG672" s="19"/>
      <c r="AH672" s="19"/>
    </row>
    <row r="673" spans="1:34" ht="13.2" x14ac:dyDescent="0.2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0"/>
      <c r="AG673" s="19"/>
      <c r="AH673" s="19"/>
    </row>
    <row r="674" spans="1:34" ht="13.2" x14ac:dyDescent="0.2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0"/>
      <c r="AG674" s="19"/>
      <c r="AH674" s="19"/>
    </row>
    <row r="675" spans="1:34" ht="13.2" x14ac:dyDescent="0.2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0"/>
      <c r="AG675" s="19"/>
      <c r="AH675" s="19"/>
    </row>
    <row r="676" spans="1:34" ht="13.2" x14ac:dyDescent="0.2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0"/>
      <c r="AG676" s="19"/>
      <c r="AH676" s="19"/>
    </row>
    <row r="677" spans="1:34" ht="13.2" x14ac:dyDescent="0.2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0"/>
      <c r="AG677" s="19"/>
      <c r="AH677" s="19"/>
    </row>
    <row r="678" spans="1:34" ht="13.2" x14ac:dyDescent="0.2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0"/>
      <c r="AG678" s="19"/>
      <c r="AH678" s="19"/>
    </row>
    <row r="679" spans="1:34" ht="13.2" x14ac:dyDescent="0.2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0"/>
      <c r="AG679" s="19"/>
      <c r="AH679" s="19"/>
    </row>
    <row r="680" spans="1:34" ht="13.2" x14ac:dyDescent="0.2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0"/>
      <c r="AG680" s="19"/>
      <c r="AH680" s="19"/>
    </row>
    <row r="681" spans="1:34" ht="13.2" x14ac:dyDescent="0.2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0"/>
      <c r="AG681" s="19"/>
      <c r="AH681" s="19"/>
    </row>
    <row r="682" spans="1:34" ht="13.2" x14ac:dyDescent="0.2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0"/>
      <c r="AG682" s="19"/>
      <c r="AH682" s="19"/>
    </row>
    <row r="683" spans="1:34" ht="13.2" x14ac:dyDescent="0.2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0"/>
      <c r="AG683" s="19"/>
      <c r="AH683" s="19"/>
    </row>
    <row r="684" spans="1:34" ht="13.2" x14ac:dyDescent="0.2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0"/>
      <c r="AG684" s="19"/>
      <c r="AH684" s="19"/>
    </row>
    <row r="685" spans="1:34" ht="13.2" x14ac:dyDescent="0.2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0"/>
      <c r="AG685" s="19"/>
      <c r="AH685" s="19"/>
    </row>
    <row r="686" spans="1:34" ht="13.2" x14ac:dyDescent="0.2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0"/>
      <c r="AG686" s="19"/>
      <c r="AH686" s="19"/>
    </row>
    <row r="687" spans="1:34" ht="13.2" x14ac:dyDescent="0.2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0"/>
      <c r="AG687" s="19"/>
      <c r="AH687" s="19"/>
    </row>
    <row r="688" spans="1:34" ht="13.2" x14ac:dyDescent="0.2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0"/>
      <c r="AG688" s="19"/>
      <c r="AH688" s="19"/>
    </row>
    <row r="689" spans="1:34" ht="13.2" x14ac:dyDescent="0.2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0"/>
      <c r="AG689" s="19"/>
      <c r="AH689" s="19"/>
    </row>
    <row r="690" spans="1:34" ht="13.2" x14ac:dyDescent="0.2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0"/>
      <c r="AG690" s="19"/>
      <c r="AH690" s="19"/>
    </row>
    <row r="691" spans="1:34" ht="13.2" x14ac:dyDescent="0.2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0"/>
      <c r="AG691" s="19"/>
      <c r="AH691" s="19"/>
    </row>
    <row r="692" spans="1:34" ht="13.2" x14ac:dyDescent="0.2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0"/>
      <c r="AG692" s="19"/>
      <c r="AH692" s="19"/>
    </row>
    <row r="693" spans="1:34" ht="13.2" x14ac:dyDescent="0.2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0"/>
      <c r="AG693" s="19"/>
      <c r="AH693" s="19"/>
    </row>
    <row r="694" spans="1:34" ht="13.2" x14ac:dyDescent="0.2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0"/>
      <c r="AG694" s="19"/>
      <c r="AH694" s="19"/>
    </row>
    <row r="695" spans="1:34" ht="13.2" x14ac:dyDescent="0.2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0"/>
      <c r="AG695" s="19"/>
      <c r="AH695" s="19"/>
    </row>
    <row r="696" spans="1:34" ht="13.2" x14ac:dyDescent="0.2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0"/>
      <c r="AG696" s="19"/>
      <c r="AH696" s="19"/>
    </row>
    <row r="697" spans="1:34" ht="13.2" x14ac:dyDescent="0.2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0"/>
      <c r="AG697" s="19"/>
      <c r="AH697" s="19"/>
    </row>
    <row r="698" spans="1:34" ht="13.2" x14ac:dyDescent="0.2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0"/>
      <c r="AG698" s="19"/>
      <c r="AH698" s="19"/>
    </row>
    <row r="699" spans="1:34" ht="13.2" x14ac:dyDescent="0.2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0"/>
      <c r="AG699" s="19"/>
      <c r="AH699" s="19"/>
    </row>
    <row r="700" spans="1:34" ht="13.2" x14ac:dyDescent="0.2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0"/>
      <c r="AG700" s="19"/>
      <c r="AH700" s="19"/>
    </row>
    <row r="701" spans="1:34" ht="13.2" x14ac:dyDescent="0.2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c r="AE701" s="19"/>
      <c r="AF701" s="10"/>
      <c r="AG701" s="19"/>
      <c r="AH701" s="19"/>
    </row>
    <row r="702" spans="1:34" ht="13.2" x14ac:dyDescent="0.2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c r="AF702" s="10"/>
      <c r="AG702" s="19"/>
      <c r="AH702" s="19"/>
    </row>
    <row r="703" spans="1:34" ht="13.2" x14ac:dyDescent="0.2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c r="AF703" s="10"/>
      <c r="AG703" s="19"/>
      <c r="AH703" s="19"/>
    </row>
    <row r="704" spans="1:34" ht="13.2" x14ac:dyDescent="0.2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c r="AF704" s="10"/>
      <c r="AG704" s="19"/>
      <c r="AH704" s="19"/>
    </row>
    <row r="705" spans="1:34" ht="13.2" x14ac:dyDescent="0.2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c r="AF705" s="10"/>
      <c r="AG705" s="19"/>
      <c r="AH705" s="19"/>
    </row>
    <row r="706" spans="1:34" ht="13.2" x14ac:dyDescent="0.2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c r="AF706" s="10"/>
      <c r="AG706" s="19"/>
      <c r="AH706" s="19"/>
    </row>
    <row r="707" spans="1:34" ht="13.2" x14ac:dyDescent="0.2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c r="AF707" s="10"/>
      <c r="AG707" s="19"/>
      <c r="AH707" s="19"/>
    </row>
    <row r="708" spans="1:34" ht="13.2" x14ac:dyDescent="0.2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c r="AF708" s="10"/>
      <c r="AG708" s="19"/>
      <c r="AH708" s="19"/>
    </row>
    <row r="709" spans="1:34" ht="13.2" x14ac:dyDescent="0.2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c r="AE709" s="19"/>
      <c r="AF709" s="10"/>
      <c r="AG709" s="19"/>
      <c r="AH709" s="19"/>
    </row>
    <row r="710" spans="1:34" ht="13.2" x14ac:dyDescent="0.2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c r="AE710" s="19"/>
      <c r="AF710" s="10"/>
      <c r="AG710" s="19"/>
      <c r="AH710" s="19"/>
    </row>
    <row r="711" spans="1:34" ht="13.2" x14ac:dyDescent="0.2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c r="AF711" s="10"/>
      <c r="AG711" s="19"/>
      <c r="AH711" s="19"/>
    </row>
    <row r="712" spans="1:34" ht="13.2" x14ac:dyDescent="0.2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c r="AF712" s="10"/>
      <c r="AG712" s="19"/>
      <c r="AH712" s="19"/>
    </row>
    <row r="713" spans="1:34" ht="13.2" x14ac:dyDescent="0.2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c r="AF713" s="10"/>
      <c r="AG713" s="19"/>
      <c r="AH713" s="19"/>
    </row>
    <row r="714" spans="1:34" ht="13.2" x14ac:dyDescent="0.2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c r="AF714" s="10"/>
      <c r="AG714" s="19"/>
      <c r="AH714" s="19"/>
    </row>
    <row r="715" spans="1:34" ht="13.2" x14ac:dyDescent="0.2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c r="AF715" s="10"/>
      <c r="AG715" s="19"/>
      <c r="AH715" s="19"/>
    </row>
    <row r="716" spans="1:34" ht="13.2" x14ac:dyDescent="0.2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c r="AF716" s="10"/>
      <c r="AG716" s="19"/>
      <c r="AH716" s="19"/>
    </row>
    <row r="717" spans="1:34" ht="13.2" x14ac:dyDescent="0.2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c r="AF717" s="10"/>
      <c r="AG717" s="19"/>
      <c r="AH717" s="19"/>
    </row>
    <row r="718" spans="1:34" ht="13.2" x14ac:dyDescent="0.2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c r="AF718" s="10"/>
      <c r="AG718" s="19"/>
      <c r="AH718" s="19"/>
    </row>
    <row r="719" spans="1:34" ht="13.2" x14ac:dyDescent="0.2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c r="AF719" s="10"/>
      <c r="AG719" s="19"/>
      <c r="AH719" s="19"/>
    </row>
    <row r="720" spans="1:34" ht="13.2" x14ac:dyDescent="0.2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0"/>
      <c r="AG720" s="19"/>
      <c r="AH720" s="19"/>
    </row>
    <row r="721" spans="1:34" ht="13.2" x14ac:dyDescent="0.2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c r="AF721" s="10"/>
      <c r="AG721" s="19"/>
      <c r="AH721" s="19"/>
    </row>
    <row r="722" spans="1:34" ht="13.2" x14ac:dyDescent="0.2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c r="AF722" s="10"/>
      <c r="AG722" s="19"/>
      <c r="AH722" s="19"/>
    </row>
    <row r="723" spans="1:34" ht="13.2" x14ac:dyDescent="0.2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c r="AF723" s="10"/>
      <c r="AG723" s="19"/>
      <c r="AH723" s="19"/>
    </row>
    <row r="724" spans="1:34" ht="13.2" x14ac:dyDescent="0.2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c r="AE724" s="19"/>
      <c r="AF724" s="10"/>
      <c r="AG724" s="19"/>
      <c r="AH724" s="19"/>
    </row>
    <row r="725" spans="1:34" ht="13.2" x14ac:dyDescent="0.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c r="AF725" s="10"/>
      <c r="AG725" s="19"/>
      <c r="AH725" s="19"/>
    </row>
    <row r="726" spans="1:34" ht="13.2" x14ac:dyDescent="0.2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0"/>
      <c r="AG726" s="19"/>
      <c r="AH726" s="19"/>
    </row>
    <row r="727" spans="1:34" ht="13.2" x14ac:dyDescent="0.2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c r="AF727" s="10"/>
      <c r="AG727" s="19"/>
      <c r="AH727" s="19"/>
    </row>
    <row r="728" spans="1:34" ht="13.2" x14ac:dyDescent="0.2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c r="AF728" s="10"/>
      <c r="AG728" s="19"/>
      <c r="AH728" s="19"/>
    </row>
    <row r="729" spans="1:34" ht="13.2" x14ac:dyDescent="0.2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0"/>
      <c r="AG729" s="19"/>
      <c r="AH729" s="19"/>
    </row>
    <row r="730" spans="1:34" ht="13.2" x14ac:dyDescent="0.2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0"/>
      <c r="AG730" s="19"/>
      <c r="AH730" s="19"/>
    </row>
    <row r="731" spans="1:34" ht="13.2" x14ac:dyDescent="0.2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0"/>
      <c r="AG731" s="19"/>
      <c r="AH731" s="19"/>
    </row>
    <row r="732" spans="1:34" ht="13.2" x14ac:dyDescent="0.2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0"/>
      <c r="AG732" s="19"/>
      <c r="AH732" s="19"/>
    </row>
    <row r="733" spans="1:34" ht="13.2" x14ac:dyDescent="0.2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c r="AE733" s="19"/>
      <c r="AF733" s="10"/>
      <c r="AG733" s="19"/>
      <c r="AH733" s="19"/>
    </row>
    <row r="734" spans="1:34" ht="13.2" x14ac:dyDescent="0.2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c r="AE734" s="19"/>
      <c r="AF734" s="10"/>
      <c r="AG734" s="19"/>
      <c r="AH734" s="19"/>
    </row>
    <row r="735" spans="1:34" ht="13.2" x14ac:dyDescent="0.2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0"/>
      <c r="AG735" s="19"/>
      <c r="AH735" s="19"/>
    </row>
    <row r="736" spans="1:34" ht="13.2" x14ac:dyDescent="0.2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c r="AF736" s="10"/>
      <c r="AG736" s="19"/>
      <c r="AH736" s="19"/>
    </row>
    <row r="737" spans="1:34" ht="13.2" x14ac:dyDescent="0.2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c r="AF737" s="10"/>
      <c r="AG737" s="19"/>
      <c r="AH737" s="19"/>
    </row>
    <row r="738" spans="1:34" ht="13.2" x14ac:dyDescent="0.2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0"/>
      <c r="AG738" s="19"/>
      <c r="AH738" s="19"/>
    </row>
    <row r="739" spans="1:34" ht="13.2" x14ac:dyDescent="0.2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c r="AF739" s="10"/>
      <c r="AG739" s="19"/>
      <c r="AH739" s="19"/>
    </row>
    <row r="740" spans="1:34" ht="13.2" x14ac:dyDescent="0.2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0"/>
      <c r="AG740" s="19"/>
      <c r="AH740" s="19"/>
    </row>
    <row r="741" spans="1:34" ht="13.2" x14ac:dyDescent="0.2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0"/>
      <c r="AG741" s="19"/>
      <c r="AH741" s="19"/>
    </row>
    <row r="742" spans="1:34" ht="13.2" x14ac:dyDescent="0.2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0"/>
      <c r="AG742" s="19"/>
      <c r="AH742" s="19"/>
    </row>
    <row r="743" spans="1:34" ht="13.2" x14ac:dyDescent="0.2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c r="AF743" s="10"/>
      <c r="AG743" s="19"/>
      <c r="AH743" s="19"/>
    </row>
    <row r="744" spans="1:34" ht="13.2" x14ac:dyDescent="0.2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0"/>
      <c r="AG744" s="19"/>
      <c r="AH744" s="19"/>
    </row>
    <row r="745" spans="1:34" ht="13.2" x14ac:dyDescent="0.2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c r="AF745" s="10"/>
      <c r="AG745" s="19"/>
      <c r="AH745" s="19"/>
    </row>
    <row r="746" spans="1:34" ht="13.2" x14ac:dyDescent="0.2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c r="AE746" s="19"/>
      <c r="AF746" s="10"/>
      <c r="AG746" s="19"/>
      <c r="AH746" s="19"/>
    </row>
    <row r="747" spans="1:34" ht="13.2" x14ac:dyDescent="0.2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0"/>
      <c r="AG747" s="19"/>
      <c r="AH747" s="19"/>
    </row>
    <row r="748" spans="1:34" ht="13.2" x14ac:dyDescent="0.2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c r="AF748" s="10"/>
      <c r="AG748" s="19"/>
      <c r="AH748" s="19"/>
    </row>
    <row r="749" spans="1:34" ht="13.2" x14ac:dyDescent="0.2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c r="AF749" s="10"/>
      <c r="AG749" s="19"/>
      <c r="AH749" s="19"/>
    </row>
    <row r="750" spans="1:34" ht="13.2" x14ac:dyDescent="0.2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c r="AF750" s="10"/>
      <c r="AG750" s="19"/>
      <c r="AH750" s="19"/>
    </row>
    <row r="751" spans="1:34" ht="13.2" x14ac:dyDescent="0.2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c r="AF751" s="10"/>
      <c r="AG751" s="19"/>
      <c r="AH751" s="19"/>
    </row>
    <row r="752" spans="1:34" ht="13.2" x14ac:dyDescent="0.2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c r="AF752" s="10"/>
      <c r="AG752" s="19"/>
      <c r="AH752" s="19"/>
    </row>
    <row r="753" spans="1:34" ht="13.2" x14ac:dyDescent="0.2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c r="AF753" s="10"/>
      <c r="AG753" s="19"/>
      <c r="AH753" s="19"/>
    </row>
    <row r="754" spans="1:34" ht="13.2" x14ac:dyDescent="0.2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0"/>
      <c r="AG754" s="19"/>
      <c r="AH754" s="19"/>
    </row>
    <row r="755" spans="1:34" ht="13.2" x14ac:dyDescent="0.2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0"/>
      <c r="AG755" s="19"/>
      <c r="AH755" s="19"/>
    </row>
    <row r="756" spans="1:34" ht="13.2" x14ac:dyDescent="0.2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0"/>
      <c r="AG756" s="19"/>
      <c r="AH756" s="19"/>
    </row>
    <row r="757" spans="1:34" ht="13.2" x14ac:dyDescent="0.2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c r="AF757" s="10"/>
      <c r="AG757" s="19"/>
      <c r="AH757" s="19"/>
    </row>
    <row r="758" spans="1:34" ht="13.2" x14ac:dyDescent="0.2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c r="AF758" s="10"/>
      <c r="AG758" s="19"/>
      <c r="AH758" s="19"/>
    </row>
    <row r="759" spans="1:34" ht="13.2" x14ac:dyDescent="0.2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c r="AE759" s="19"/>
      <c r="AF759" s="10"/>
      <c r="AG759" s="19"/>
      <c r="AH759" s="19"/>
    </row>
    <row r="760" spans="1:34" ht="13.2" x14ac:dyDescent="0.2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c r="AE760" s="19"/>
      <c r="AF760" s="10"/>
      <c r="AG760" s="19"/>
      <c r="AH760" s="19"/>
    </row>
    <row r="761" spans="1:34" ht="13.2" x14ac:dyDescent="0.2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c r="AE761" s="19"/>
      <c r="AF761" s="10"/>
      <c r="AG761" s="19"/>
      <c r="AH761" s="19"/>
    </row>
    <row r="762" spans="1:34" ht="13.2" x14ac:dyDescent="0.2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c r="AE762" s="19"/>
      <c r="AF762" s="10"/>
      <c r="AG762" s="19"/>
      <c r="AH762" s="19"/>
    </row>
    <row r="763" spans="1:34" ht="13.2" x14ac:dyDescent="0.2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c r="AF763" s="10"/>
      <c r="AG763" s="19"/>
      <c r="AH763" s="19"/>
    </row>
    <row r="764" spans="1:34" ht="13.2" x14ac:dyDescent="0.2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c r="AF764" s="10"/>
      <c r="AG764" s="19"/>
      <c r="AH764" s="19"/>
    </row>
    <row r="765" spans="1:34" ht="13.2" x14ac:dyDescent="0.2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c r="AF765" s="10"/>
      <c r="AG765" s="19"/>
      <c r="AH765" s="19"/>
    </row>
    <row r="766" spans="1:34" ht="13.2" x14ac:dyDescent="0.2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0"/>
      <c r="AG766" s="19"/>
      <c r="AH766" s="19"/>
    </row>
    <row r="767" spans="1:34" ht="13.2" x14ac:dyDescent="0.2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0"/>
      <c r="AG767" s="19"/>
      <c r="AH767" s="19"/>
    </row>
    <row r="768" spans="1:34" ht="13.2" x14ac:dyDescent="0.2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c r="AF768" s="10"/>
      <c r="AG768" s="19"/>
      <c r="AH768" s="19"/>
    </row>
    <row r="769" spans="1:34" ht="13.2" x14ac:dyDescent="0.2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c r="AE769" s="19"/>
      <c r="AF769" s="10"/>
      <c r="AG769" s="19"/>
      <c r="AH769" s="19"/>
    </row>
    <row r="770" spans="1:34" ht="13.2" x14ac:dyDescent="0.2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0"/>
      <c r="AG770" s="19"/>
      <c r="AH770" s="19"/>
    </row>
    <row r="771" spans="1:34" ht="13.2" x14ac:dyDescent="0.2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c r="AF771" s="10"/>
      <c r="AG771" s="19"/>
      <c r="AH771" s="19"/>
    </row>
    <row r="772" spans="1:34" ht="13.2" x14ac:dyDescent="0.2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c r="AF772" s="10"/>
      <c r="AG772" s="19"/>
      <c r="AH772" s="19"/>
    </row>
    <row r="773" spans="1:34" ht="13.2" x14ac:dyDescent="0.2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c r="AF773" s="10"/>
      <c r="AG773" s="19"/>
      <c r="AH773" s="19"/>
    </row>
    <row r="774" spans="1:34" ht="13.2" x14ac:dyDescent="0.2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c r="AF774" s="10"/>
      <c r="AG774" s="19"/>
      <c r="AH774" s="19"/>
    </row>
    <row r="775" spans="1:34" ht="13.2" x14ac:dyDescent="0.2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c r="AE775" s="19"/>
      <c r="AF775" s="10"/>
      <c r="AG775" s="19"/>
      <c r="AH775" s="19"/>
    </row>
    <row r="776" spans="1:34" ht="13.2" x14ac:dyDescent="0.2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0"/>
      <c r="AG776" s="19"/>
      <c r="AH776" s="19"/>
    </row>
    <row r="777" spans="1:34" ht="13.2" x14ac:dyDescent="0.2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c r="AF777" s="10"/>
      <c r="AG777" s="19"/>
      <c r="AH777" s="19"/>
    </row>
    <row r="778" spans="1:34" ht="13.2" x14ac:dyDescent="0.2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0"/>
      <c r="AG778" s="19"/>
      <c r="AH778" s="19"/>
    </row>
    <row r="779" spans="1:34" ht="13.2" x14ac:dyDescent="0.2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0"/>
      <c r="AG779" s="19"/>
      <c r="AH779" s="19"/>
    </row>
    <row r="780" spans="1:34" ht="13.2" x14ac:dyDescent="0.2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c r="AF780" s="10"/>
      <c r="AG780" s="19"/>
      <c r="AH780" s="19"/>
    </row>
    <row r="781" spans="1:34" ht="13.2" x14ac:dyDescent="0.2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c r="AF781" s="10"/>
      <c r="AG781" s="19"/>
      <c r="AH781" s="19"/>
    </row>
    <row r="782" spans="1:34" ht="13.2" x14ac:dyDescent="0.2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0"/>
      <c r="AG782" s="19"/>
      <c r="AH782" s="19"/>
    </row>
    <row r="783" spans="1:34" ht="13.2" x14ac:dyDescent="0.2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c r="AF783" s="10"/>
      <c r="AG783" s="19"/>
      <c r="AH783" s="19"/>
    </row>
    <row r="784" spans="1:34" ht="13.2" x14ac:dyDescent="0.2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0"/>
      <c r="AG784" s="19"/>
      <c r="AH784" s="19"/>
    </row>
    <row r="785" spans="1:34" ht="13.2" x14ac:dyDescent="0.2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0"/>
      <c r="AG785" s="19"/>
      <c r="AH785" s="19"/>
    </row>
    <row r="786" spans="1:34" ht="13.2" x14ac:dyDescent="0.2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c r="AF786" s="10"/>
      <c r="AG786" s="19"/>
      <c r="AH786" s="19"/>
    </row>
    <row r="787" spans="1:34" ht="13.2" x14ac:dyDescent="0.2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c r="AE787" s="19"/>
      <c r="AF787" s="10"/>
      <c r="AG787" s="19"/>
      <c r="AH787" s="19"/>
    </row>
    <row r="788" spans="1:34" ht="13.2" x14ac:dyDescent="0.2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c r="AF788" s="10"/>
      <c r="AG788" s="19"/>
      <c r="AH788" s="19"/>
    </row>
    <row r="789" spans="1:34" ht="13.2" x14ac:dyDescent="0.2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c r="AE789" s="19"/>
      <c r="AF789" s="10"/>
      <c r="AG789" s="19"/>
      <c r="AH789" s="19"/>
    </row>
    <row r="790" spans="1:34" ht="13.2" x14ac:dyDescent="0.2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c r="AF790" s="10"/>
      <c r="AG790" s="19"/>
      <c r="AH790" s="19"/>
    </row>
    <row r="791" spans="1:34" ht="13.2" x14ac:dyDescent="0.2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c r="AF791" s="10"/>
      <c r="AG791" s="19"/>
      <c r="AH791" s="19"/>
    </row>
    <row r="792" spans="1:34" ht="13.2" x14ac:dyDescent="0.2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c r="AF792" s="10"/>
      <c r="AG792" s="19"/>
      <c r="AH792" s="19"/>
    </row>
    <row r="793" spans="1:34" ht="13.2" x14ac:dyDescent="0.2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c r="AF793" s="10"/>
      <c r="AG793" s="19"/>
      <c r="AH793" s="19"/>
    </row>
    <row r="794" spans="1:34" ht="13.2" x14ac:dyDescent="0.2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0"/>
      <c r="AG794" s="19"/>
      <c r="AH794" s="19"/>
    </row>
    <row r="795" spans="1:34" ht="13.2" x14ac:dyDescent="0.2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c r="AE795" s="19"/>
      <c r="AF795" s="10"/>
      <c r="AG795" s="19"/>
      <c r="AH795" s="19"/>
    </row>
    <row r="796" spans="1:34" ht="13.2" x14ac:dyDescent="0.2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0"/>
      <c r="AG796" s="19"/>
      <c r="AH796" s="19"/>
    </row>
    <row r="797" spans="1:34" ht="13.2" x14ac:dyDescent="0.2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c r="AE797" s="19"/>
      <c r="AF797" s="10"/>
      <c r="AG797" s="19"/>
      <c r="AH797" s="19"/>
    </row>
    <row r="798" spans="1:34" ht="13.2" x14ac:dyDescent="0.2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c r="AE798" s="19"/>
      <c r="AF798" s="10"/>
      <c r="AG798" s="19"/>
      <c r="AH798" s="19"/>
    </row>
    <row r="799" spans="1:34" ht="13.2" x14ac:dyDescent="0.2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c r="AE799" s="19"/>
      <c r="AF799" s="10"/>
      <c r="AG799" s="19"/>
      <c r="AH799" s="19"/>
    </row>
    <row r="800" spans="1:34" ht="13.2" x14ac:dyDescent="0.2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c r="AE800" s="19"/>
      <c r="AF800" s="10"/>
      <c r="AG800" s="19"/>
      <c r="AH800" s="19"/>
    </row>
    <row r="801" spans="1:34" ht="13.2" x14ac:dyDescent="0.2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c r="AF801" s="10"/>
      <c r="AG801" s="19"/>
      <c r="AH801" s="19"/>
    </row>
    <row r="802" spans="1:34" ht="13.2" x14ac:dyDescent="0.2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0"/>
      <c r="AG802" s="19"/>
      <c r="AH802" s="19"/>
    </row>
    <row r="803" spans="1:34" ht="13.2" x14ac:dyDescent="0.2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c r="AF803" s="10"/>
      <c r="AG803" s="19"/>
      <c r="AH803" s="19"/>
    </row>
    <row r="804" spans="1:34" ht="13.2" x14ac:dyDescent="0.2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c r="AE804" s="19"/>
      <c r="AF804" s="10"/>
      <c r="AG804" s="19"/>
      <c r="AH804" s="19"/>
    </row>
    <row r="805" spans="1:34" ht="13.2" x14ac:dyDescent="0.2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c r="AE805" s="19"/>
      <c r="AF805" s="10"/>
      <c r="AG805" s="19"/>
      <c r="AH805" s="19"/>
    </row>
    <row r="806" spans="1:34" ht="13.2" x14ac:dyDescent="0.2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c r="AE806" s="19"/>
      <c r="AF806" s="10"/>
      <c r="AG806" s="19"/>
      <c r="AH806" s="19"/>
    </row>
    <row r="807" spans="1:34" ht="13.2" x14ac:dyDescent="0.2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c r="AE807" s="19"/>
      <c r="AF807" s="10"/>
      <c r="AG807" s="19"/>
      <c r="AH807" s="19"/>
    </row>
    <row r="808" spans="1:34" ht="13.2" x14ac:dyDescent="0.2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c r="AF808" s="10"/>
      <c r="AG808" s="19"/>
      <c r="AH808" s="19"/>
    </row>
    <row r="809" spans="1:34" ht="13.2" x14ac:dyDescent="0.2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c r="AE809" s="19"/>
      <c r="AF809" s="10"/>
      <c r="AG809" s="19"/>
      <c r="AH809" s="19"/>
    </row>
    <row r="810" spans="1:34" ht="13.2" x14ac:dyDescent="0.2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c r="AF810" s="10"/>
      <c r="AG810" s="19"/>
      <c r="AH810" s="19"/>
    </row>
    <row r="811" spans="1:34" ht="13.2" x14ac:dyDescent="0.2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c r="AE811" s="19"/>
      <c r="AF811" s="10"/>
      <c r="AG811" s="19"/>
      <c r="AH811" s="19"/>
    </row>
    <row r="812" spans="1:34" ht="13.2" x14ac:dyDescent="0.2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c r="AE812" s="19"/>
      <c r="AF812" s="10"/>
      <c r="AG812" s="19"/>
      <c r="AH812" s="19"/>
    </row>
    <row r="813" spans="1:34" ht="13.2" x14ac:dyDescent="0.2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c r="AE813" s="19"/>
      <c r="AF813" s="10"/>
      <c r="AG813" s="19"/>
      <c r="AH813" s="19"/>
    </row>
    <row r="814" spans="1:34" ht="13.2" x14ac:dyDescent="0.2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c r="AF814" s="10"/>
      <c r="AG814" s="19"/>
      <c r="AH814" s="19"/>
    </row>
    <row r="815" spans="1:34" ht="13.2" x14ac:dyDescent="0.2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c r="AE815" s="19"/>
      <c r="AF815" s="10"/>
      <c r="AG815" s="19"/>
      <c r="AH815" s="19"/>
    </row>
    <row r="816" spans="1:34" ht="13.2" x14ac:dyDescent="0.2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c r="AE816" s="19"/>
      <c r="AF816" s="10"/>
      <c r="AG816" s="19"/>
      <c r="AH816" s="19"/>
    </row>
    <row r="817" spans="1:34" ht="13.2" x14ac:dyDescent="0.2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0"/>
      <c r="AG817" s="19"/>
      <c r="AH817" s="19"/>
    </row>
    <row r="818" spans="1:34" ht="13.2" x14ac:dyDescent="0.2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c r="AE818" s="19"/>
      <c r="AF818" s="10"/>
      <c r="AG818" s="19"/>
      <c r="AH818" s="19"/>
    </row>
    <row r="819" spans="1:34" ht="13.2" x14ac:dyDescent="0.2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c r="AF819" s="10"/>
      <c r="AG819" s="19"/>
      <c r="AH819" s="19"/>
    </row>
    <row r="820" spans="1:34" ht="13.2" x14ac:dyDescent="0.2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c r="AF820" s="10"/>
      <c r="AG820" s="19"/>
      <c r="AH820" s="19"/>
    </row>
    <row r="821" spans="1:34" ht="13.2" x14ac:dyDescent="0.2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c r="AE821" s="19"/>
      <c r="AF821" s="10"/>
      <c r="AG821" s="19"/>
      <c r="AH821" s="19"/>
    </row>
    <row r="822" spans="1:34" ht="13.2" x14ac:dyDescent="0.2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c r="AE822" s="19"/>
      <c r="AF822" s="10"/>
      <c r="AG822" s="19"/>
      <c r="AH822" s="19"/>
    </row>
    <row r="823" spans="1:34" ht="13.2" x14ac:dyDescent="0.2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c r="AE823" s="19"/>
      <c r="AF823" s="10"/>
      <c r="AG823" s="19"/>
      <c r="AH823" s="19"/>
    </row>
    <row r="824" spans="1:34" ht="13.2" x14ac:dyDescent="0.2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c r="AE824" s="19"/>
      <c r="AF824" s="10"/>
      <c r="AG824" s="19"/>
      <c r="AH824" s="19"/>
    </row>
    <row r="825" spans="1:34" ht="13.2" x14ac:dyDescent="0.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c r="AE825" s="19"/>
      <c r="AF825" s="10"/>
      <c r="AG825" s="19"/>
      <c r="AH825" s="19"/>
    </row>
    <row r="826" spans="1:34" ht="13.2" x14ac:dyDescent="0.2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c r="AF826" s="10"/>
      <c r="AG826" s="19"/>
      <c r="AH826" s="19"/>
    </row>
    <row r="827" spans="1:34" ht="13.2" x14ac:dyDescent="0.2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c r="AE827" s="19"/>
      <c r="AF827" s="10"/>
      <c r="AG827" s="19"/>
      <c r="AH827" s="19"/>
    </row>
    <row r="828" spans="1:34" ht="13.2" x14ac:dyDescent="0.2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c r="AF828" s="10"/>
      <c r="AG828" s="19"/>
      <c r="AH828" s="19"/>
    </row>
    <row r="829" spans="1:34" ht="13.2" x14ac:dyDescent="0.2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c r="AF829" s="10"/>
      <c r="AG829" s="19"/>
      <c r="AH829" s="19"/>
    </row>
    <row r="830" spans="1:34" ht="13.2" x14ac:dyDescent="0.2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c r="AE830" s="19"/>
      <c r="AF830" s="10"/>
      <c r="AG830" s="19"/>
      <c r="AH830" s="19"/>
    </row>
    <row r="831" spans="1:34" ht="13.2" x14ac:dyDescent="0.2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c r="AE831" s="19"/>
      <c r="AF831" s="10"/>
      <c r="AG831" s="19"/>
      <c r="AH831" s="19"/>
    </row>
    <row r="832" spans="1:34" ht="13.2" x14ac:dyDescent="0.2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c r="AF832" s="10"/>
      <c r="AG832" s="19"/>
      <c r="AH832" s="19"/>
    </row>
    <row r="833" spans="1:34" ht="13.2" x14ac:dyDescent="0.2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c r="AE833" s="19"/>
      <c r="AF833" s="10"/>
      <c r="AG833" s="19"/>
      <c r="AH833" s="19"/>
    </row>
    <row r="834" spans="1:34" ht="13.2" x14ac:dyDescent="0.2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c r="AE834" s="19"/>
      <c r="AF834" s="10"/>
      <c r="AG834" s="19"/>
      <c r="AH834" s="19"/>
    </row>
    <row r="835" spans="1:34" ht="13.2" x14ac:dyDescent="0.2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0"/>
      <c r="AG835" s="19"/>
      <c r="AH835" s="19"/>
    </row>
    <row r="836" spans="1:34" ht="13.2" x14ac:dyDescent="0.2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c r="AE836" s="19"/>
      <c r="AF836" s="10"/>
      <c r="AG836" s="19"/>
      <c r="AH836" s="19"/>
    </row>
    <row r="837" spans="1:34" ht="13.2" x14ac:dyDescent="0.2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c r="AF837" s="10"/>
      <c r="AG837" s="19"/>
      <c r="AH837" s="19"/>
    </row>
    <row r="838" spans="1:34" ht="13.2" x14ac:dyDescent="0.2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0"/>
      <c r="AG838" s="19"/>
      <c r="AH838" s="19"/>
    </row>
    <row r="839" spans="1:34" ht="13.2" x14ac:dyDescent="0.2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c r="AF839" s="10"/>
      <c r="AG839" s="19"/>
      <c r="AH839" s="19"/>
    </row>
    <row r="840" spans="1:34" ht="13.2" x14ac:dyDescent="0.2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c r="AE840" s="19"/>
      <c r="AF840" s="10"/>
      <c r="AG840" s="19"/>
      <c r="AH840" s="19"/>
    </row>
    <row r="841" spans="1:34" ht="13.2" x14ac:dyDescent="0.2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0"/>
      <c r="AG841" s="19"/>
      <c r="AH841" s="19"/>
    </row>
    <row r="842" spans="1:34" ht="13.2" x14ac:dyDescent="0.2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c r="AE842" s="19"/>
      <c r="AF842" s="10"/>
      <c r="AG842" s="19"/>
      <c r="AH842" s="19"/>
    </row>
    <row r="843" spans="1:34" ht="13.2" x14ac:dyDescent="0.2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c r="AE843" s="19"/>
      <c r="AF843" s="10"/>
      <c r="AG843" s="19"/>
      <c r="AH843" s="19"/>
    </row>
    <row r="844" spans="1:34" ht="13.2" x14ac:dyDescent="0.2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c r="AE844" s="19"/>
      <c r="AF844" s="10"/>
      <c r="AG844" s="19"/>
      <c r="AH844" s="19"/>
    </row>
    <row r="845" spans="1:34" ht="13.2" x14ac:dyDescent="0.2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c r="AE845" s="19"/>
      <c r="AF845" s="10"/>
      <c r="AG845" s="19"/>
      <c r="AH845" s="19"/>
    </row>
    <row r="846" spans="1:34" ht="13.2" x14ac:dyDescent="0.2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c r="AF846" s="10"/>
      <c r="AG846" s="19"/>
      <c r="AH846" s="19"/>
    </row>
    <row r="847" spans="1:34" ht="13.2" x14ac:dyDescent="0.2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c r="AF847" s="10"/>
      <c r="AG847" s="19"/>
      <c r="AH847" s="19"/>
    </row>
    <row r="848" spans="1:34" ht="13.2" x14ac:dyDescent="0.2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c r="AF848" s="10"/>
      <c r="AG848" s="19"/>
      <c r="AH848" s="19"/>
    </row>
    <row r="849" spans="1:34" ht="13.2" x14ac:dyDescent="0.2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c r="AE849" s="19"/>
      <c r="AF849" s="10"/>
      <c r="AG849" s="19"/>
      <c r="AH849" s="19"/>
    </row>
    <row r="850" spans="1:34" ht="13.2" x14ac:dyDescent="0.2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c r="AE850" s="19"/>
      <c r="AF850" s="10"/>
      <c r="AG850" s="19"/>
      <c r="AH850" s="19"/>
    </row>
    <row r="851" spans="1:34" ht="13.2" x14ac:dyDescent="0.2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c r="AE851" s="19"/>
      <c r="AF851" s="10"/>
      <c r="AG851" s="19"/>
      <c r="AH851" s="19"/>
    </row>
    <row r="852" spans="1:34" ht="13.2" x14ac:dyDescent="0.2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c r="AE852" s="19"/>
      <c r="AF852" s="10"/>
      <c r="AG852" s="19"/>
      <c r="AH852" s="19"/>
    </row>
    <row r="853" spans="1:34" ht="13.2" x14ac:dyDescent="0.2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c r="AF853" s="10"/>
      <c r="AG853" s="19"/>
      <c r="AH853" s="19"/>
    </row>
    <row r="854" spans="1:34" ht="13.2" x14ac:dyDescent="0.2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c r="AE854" s="19"/>
      <c r="AF854" s="10"/>
      <c r="AG854" s="19"/>
      <c r="AH854" s="19"/>
    </row>
    <row r="855" spans="1:34" ht="13.2" x14ac:dyDescent="0.2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c r="AF855" s="10"/>
      <c r="AG855" s="19"/>
      <c r="AH855" s="19"/>
    </row>
    <row r="856" spans="1:34" ht="13.2" x14ac:dyDescent="0.2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c r="AE856" s="19"/>
      <c r="AF856" s="10"/>
      <c r="AG856" s="19"/>
      <c r="AH856" s="19"/>
    </row>
    <row r="857" spans="1:34" ht="13.2" x14ac:dyDescent="0.2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c r="AF857" s="10"/>
      <c r="AG857" s="19"/>
      <c r="AH857" s="19"/>
    </row>
    <row r="858" spans="1:34" ht="13.2" x14ac:dyDescent="0.2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c r="AE858" s="19"/>
      <c r="AF858" s="10"/>
      <c r="AG858" s="19"/>
      <c r="AH858" s="19"/>
    </row>
    <row r="859" spans="1:34" ht="13.2" x14ac:dyDescent="0.2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c r="AF859" s="10"/>
      <c r="AG859" s="19"/>
      <c r="AH859" s="19"/>
    </row>
    <row r="860" spans="1:34" ht="13.2" x14ac:dyDescent="0.2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c r="AE860" s="19"/>
      <c r="AF860" s="10"/>
      <c r="AG860" s="19"/>
      <c r="AH860" s="19"/>
    </row>
    <row r="861" spans="1:34" ht="13.2" x14ac:dyDescent="0.2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c r="AF861" s="10"/>
      <c r="AG861" s="19"/>
      <c r="AH861" s="19"/>
    </row>
    <row r="862" spans="1:34" ht="13.2" x14ac:dyDescent="0.2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c r="AE862" s="19"/>
      <c r="AF862" s="10"/>
      <c r="AG862" s="19"/>
      <c r="AH862" s="19"/>
    </row>
    <row r="863" spans="1:34" ht="13.2" x14ac:dyDescent="0.2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c r="AE863" s="19"/>
      <c r="AF863" s="10"/>
      <c r="AG863" s="19"/>
      <c r="AH863" s="19"/>
    </row>
    <row r="864" spans="1:34" ht="13.2" x14ac:dyDescent="0.2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c r="AF864" s="10"/>
      <c r="AG864" s="19"/>
      <c r="AH864" s="19"/>
    </row>
    <row r="865" spans="1:34" ht="13.2" x14ac:dyDescent="0.2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c r="AF865" s="10"/>
      <c r="AG865" s="19"/>
      <c r="AH865" s="19"/>
    </row>
    <row r="866" spans="1:34" ht="13.2" x14ac:dyDescent="0.2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c r="AF866" s="10"/>
      <c r="AG866" s="19"/>
      <c r="AH866" s="19"/>
    </row>
    <row r="867" spans="1:34" ht="13.2" x14ac:dyDescent="0.2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0"/>
      <c r="AG867" s="19"/>
      <c r="AH867" s="19"/>
    </row>
    <row r="868" spans="1:34" ht="13.2" x14ac:dyDescent="0.2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c r="AE868" s="19"/>
      <c r="AF868" s="10"/>
      <c r="AG868" s="19"/>
      <c r="AH868" s="19"/>
    </row>
    <row r="869" spans="1:34" ht="13.2" x14ac:dyDescent="0.2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c r="AE869" s="19"/>
      <c r="AF869" s="10"/>
      <c r="AG869" s="19"/>
      <c r="AH869" s="19"/>
    </row>
    <row r="870" spans="1:34" ht="13.2" x14ac:dyDescent="0.2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c r="AF870" s="10"/>
      <c r="AG870" s="19"/>
      <c r="AH870" s="19"/>
    </row>
    <row r="871" spans="1:34" ht="13.2" x14ac:dyDescent="0.2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c r="AF871" s="10"/>
      <c r="AG871" s="19"/>
      <c r="AH871" s="19"/>
    </row>
    <row r="872" spans="1:34" ht="13.2" x14ac:dyDescent="0.2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c r="AE872" s="19"/>
      <c r="AF872" s="10"/>
      <c r="AG872" s="19"/>
      <c r="AH872" s="19"/>
    </row>
    <row r="873" spans="1:34" ht="13.2" x14ac:dyDescent="0.2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c r="AF873" s="10"/>
      <c r="AG873" s="19"/>
      <c r="AH873" s="19"/>
    </row>
    <row r="874" spans="1:34" ht="13.2" x14ac:dyDescent="0.2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c r="AE874" s="19"/>
      <c r="AF874" s="10"/>
      <c r="AG874" s="19"/>
      <c r="AH874" s="19"/>
    </row>
    <row r="875" spans="1:34" ht="13.2" x14ac:dyDescent="0.2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c r="AE875" s="19"/>
      <c r="AF875" s="10"/>
      <c r="AG875" s="19"/>
      <c r="AH875" s="19"/>
    </row>
    <row r="876" spans="1:34" ht="13.2" x14ac:dyDescent="0.2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c r="AF876" s="10"/>
      <c r="AG876" s="19"/>
      <c r="AH876" s="19"/>
    </row>
    <row r="877" spans="1:34" ht="13.2" x14ac:dyDescent="0.2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c r="AF877" s="10"/>
      <c r="AG877" s="19"/>
      <c r="AH877" s="19"/>
    </row>
    <row r="878" spans="1:34" ht="13.2" x14ac:dyDescent="0.2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c r="AF878" s="10"/>
      <c r="AG878" s="19"/>
      <c r="AH878" s="19"/>
    </row>
    <row r="879" spans="1:34" ht="13.2" x14ac:dyDescent="0.2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0"/>
      <c r="AG879" s="19"/>
      <c r="AH879" s="19"/>
    </row>
    <row r="880" spans="1:34" ht="13.2" x14ac:dyDescent="0.2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c r="AE880" s="19"/>
      <c r="AF880" s="10"/>
      <c r="AG880" s="19"/>
      <c r="AH880" s="19"/>
    </row>
    <row r="881" spans="1:34" ht="13.2" x14ac:dyDescent="0.2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c r="AE881" s="19"/>
      <c r="AF881" s="10"/>
      <c r="AG881" s="19"/>
      <c r="AH881" s="19"/>
    </row>
    <row r="882" spans="1:34" ht="13.2" x14ac:dyDescent="0.2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c r="AF882" s="10"/>
      <c r="AG882" s="19"/>
      <c r="AH882" s="19"/>
    </row>
    <row r="883" spans="1:34" ht="13.2" x14ac:dyDescent="0.2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c r="AF883" s="10"/>
      <c r="AG883" s="19"/>
      <c r="AH883" s="19"/>
    </row>
    <row r="884" spans="1:34" ht="13.2" x14ac:dyDescent="0.2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c r="AE884" s="19"/>
      <c r="AF884" s="10"/>
      <c r="AG884" s="19"/>
      <c r="AH884" s="19"/>
    </row>
    <row r="885" spans="1:34" ht="13.2" x14ac:dyDescent="0.2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c r="AF885" s="10"/>
      <c r="AG885" s="19"/>
      <c r="AH885" s="19"/>
    </row>
    <row r="886" spans="1:34" ht="13.2" x14ac:dyDescent="0.2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c r="AE886" s="19"/>
      <c r="AF886" s="10"/>
      <c r="AG886" s="19"/>
      <c r="AH886" s="19"/>
    </row>
    <row r="887" spans="1:34" ht="13.2" x14ac:dyDescent="0.2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c r="AE887" s="19"/>
      <c r="AF887" s="10"/>
      <c r="AG887" s="19"/>
      <c r="AH887" s="19"/>
    </row>
    <row r="888" spans="1:34" ht="13.2" x14ac:dyDescent="0.2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0"/>
      <c r="AG888" s="19"/>
      <c r="AH888" s="19"/>
    </row>
    <row r="889" spans="1:34" ht="13.2" x14ac:dyDescent="0.2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c r="AF889" s="10"/>
      <c r="AG889" s="19"/>
      <c r="AH889" s="19"/>
    </row>
    <row r="890" spans="1:34" ht="13.2" x14ac:dyDescent="0.2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c r="AF890" s="10"/>
      <c r="AG890" s="19"/>
      <c r="AH890" s="19"/>
    </row>
    <row r="891" spans="1:34" ht="13.2" x14ac:dyDescent="0.2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c r="AE891" s="19"/>
      <c r="AF891" s="10"/>
      <c r="AG891" s="19"/>
      <c r="AH891" s="19"/>
    </row>
    <row r="892" spans="1:34" ht="13.2" x14ac:dyDescent="0.2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c r="AE892" s="19"/>
      <c r="AF892" s="10"/>
      <c r="AG892" s="19"/>
      <c r="AH892" s="19"/>
    </row>
    <row r="893" spans="1:34" ht="13.2" x14ac:dyDescent="0.2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c r="AE893" s="19"/>
      <c r="AF893" s="10"/>
      <c r="AG893" s="19"/>
      <c r="AH893" s="19"/>
    </row>
    <row r="894" spans="1:34" ht="13.2" x14ac:dyDescent="0.2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c r="AE894" s="19"/>
      <c r="AF894" s="10"/>
      <c r="AG894" s="19"/>
      <c r="AH894" s="19"/>
    </row>
    <row r="895" spans="1:34" ht="13.2" x14ac:dyDescent="0.2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c r="AF895" s="10"/>
      <c r="AG895" s="19"/>
      <c r="AH895" s="19"/>
    </row>
    <row r="896" spans="1:34" ht="13.2" x14ac:dyDescent="0.2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c r="AE896" s="19"/>
      <c r="AF896" s="10"/>
      <c r="AG896" s="19"/>
      <c r="AH896" s="19"/>
    </row>
    <row r="897" spans="1:34" ht="13.2" x14ac:dyDescent="0.2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c r="AE897" s="19"/>
      <c r="AF897" s="10"/>
      <c r="AG897" s="19"/>
      <c r="AH897" s="19"/>
    </row>
    <row r="898" spans="1:34" ht="13.2" x14ac:dyDescent="0.2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c r="AE898" s="19"/>
      <c r="AF898" s="10"/>
      <c r="AG898" s="19"/>
      <c r="AH898" s="19"/>
    </row>
    <row r="899" spans="1:34" ht="13.2" x14ac:dyDescent="0.2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c r="AF899" s="10"/>
      <c r="AG899" s="19"/>
      <c r="AH899" s="19"/>
    </row>
    <row r="900" spans="1:34" ht="13.2" x14ac:dyDescent="0.2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c r="AF900" s="10"/>
      <c r="AG900" s="19"/>
      <c r="AH900" s="19"/>
    </row>
    <row r="901" spans="1:34" ht="13.2" x14ac:dyDescent="0.2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0"/>
      <c r="AG901" s="19"/>
      <c r="AH901" s="19"/>
    </row>
    <row r="902" spans="1:34" ht="13.2" x14ac:dyDescent="0.2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c r="AF902" s="10"/>
      <c r="AG902" s="19"/>
      <c r="AH902" s="19"/>
    </row>
    <row r="903" spans="1:34" ht="13.2" x14ac:dyDescent="0.2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c r="AF903" s="10"/>
      <c r="AG903" s="19"/>
      <c r="AH903" s="19"/>
    </row>
    <row r="904" spans="1:34" ht="13.2" x14ac:dyDescent="0.2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c r="AE904" s="19"/>
      <c r="AF904" s="10"/>
      <c r="AG904" s="19"/>
      <c r="AH904" s="19"/>
    </row>
    <row r="905" spans="1:34" ht="13.2" x14ac:dyDescent="0.2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c r="AF905" s="10"/>
      <c r="AG905" s="19"/>
      <c r="AH905" s="19"/>
    </row>
    <row r="906" spans="1:34" ht="13.2" x14ac:dyDescent="0.2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c r="AF906" s="10"/>
      <c r="AG906" s="19"/>
      <c r="AH906" s="19"/>
    </row>
    <row r="907" spans="1:34" ht="13.2" x14ac:dyDescent="0.2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c r="AF907" s="10"/>
      <c r="AG907" s="19"/>
      <c r="AH907" s="19"/>
    </row>
    <row r="908" spans="1:34" ht="13.2" x14ac:dyDescent="0.2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c r="AF908" s="10"/>
      <c r="AG908" s="19"/>
      <c r="AH908" s="19"/>
    </row>
    <row r="909" spans="1:34" ht="13.2" x14ac:dyDescent="0.2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c r="AF909" s="10"/>
      <c r="AG909" s="19"/>
      <c r="AH909" s="19"/>
    </row>
    <row r="910" spans="1:34" ht="13.2" x14ac:dyDescent="0.2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c r="AE910" s="19"/>
      <c r="AF910" s="10"/>
      <c r="AG910" s="19"/>
      <c r="AH910" s="19"/>
    </row>
    <row r="911" spans="1:34" ht="13.2" x14ac:dyDescent="0.2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0"/>
      <c r="AG911" s="19"/>
      <c r="AH911" s="19"/>
    </row>
    <row r="912" spans="1:34" ht="13.2" x14ac:dyDescent="0.2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c r="AF912" s="10"/>
      <c r="AG912" s="19"/>
      <c r="AH912" s="19"/>
    </row>
    <row r="913" spans="1:34" ht="13.2" x14ac:dyDescent="0.2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c r="AF913" s="10"/>
      <c r="AG913" s="19"/>
      <c r="AH913" s="19"/>
    </row>
    <row r="914" spans="1:34" ht="13.2" x14ac:dyDescent="0.2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c r="AF914" s="10"/>
      <c r="AG914" s="19"/>
      <c r="AH914" s="19"/>
    </row>
    <row r="915" spans="1:34" ht="13.2" x14ac:dyDescent="0.2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c r="AE915" s="19"/>
      <c r="AF915" s="10"/>
      <c r="AG915" s="19"/>
      <c r="AH915" s="19"/>
    </row>
    <row r="916" spans="1:34" ht="13.2" x14ac:dyDescent="0.2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c r="AE916" s="19"/>
      <c r="AF916" s="10"/>
      <c r="AG916" s="19"/>
      <c r="AH916" s="19"/>
    </row>
    <row r="917" spans="1:34" ht="13.2" x14ac:dyDescent="0.2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c r="AF917" s="10"/>
      <c r="AG917" s="19"/>
      <c r="AH917" s="19"/>
    </row>
    <row r="918" spans="1:34" ht="13.2" x14ac:dyDescent="0.2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c r="AE918" s="19"/>
      <c r="AF918" s="10"/>
      <c r="AG918" s="19"/>
      <c r="AH918" s="19"/>
    </row>
    <row r="919" spans="1:34" ht="13.2" x14ac:dyDescent="0.2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c r="AF919" s="10"/>
      <c r="AG919" s="19"/>
      <c r="AH919" s="19"/>
    </row>
    <row r="920" spans="1:34" ht="13.2" x14ac:dyDescent="0.2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c r="AF920" s="10"/>
      <c r="AG920" s="19"/>
      <c r="AH920" s="19"/>
    </row>
    <row r="921" spans="1:34" ht="13.2" x14ac:dyDescent="0.2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c r="AF921" s="10"/>
      <c r="AG921" s="19"/>
      <c r="AH921" s="19"/>
    </row>
    <row r="922" spans="1:34" ht="13.2" x14ac:dyDescent="0.2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c r="AE922" s="19"/>
      <c r="AF922" s="10"/>
      <c r="AG922" s="19"/>
      <c r="AH922" s="19"/>
    </row>
    <row r="923" spans="1:34" ht="13.2" x14ac:dyDescent="0.2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c r="AF923" s="10"/>
      <c r="AG923" s="19"/>
      <c r="AH923" s="19"/>
    </row>
    <row r="924" spans="1:34" ht="13.2" x14ac:dyDescent="0.2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c r="AE924" s="19"/>
      <c r="AF924" s="10"/>
      <c r="AG924" s="19"/>
      <c r="AH924" s="19"/>
    </row>
    <row r="925" spans="1:34" ht="13.2" x14ac:dyDescent="0.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c r="AF925" s="10"/>
      <c r="AG925" s="19"/>
      <c r="AH925" s="19"/>
    </row>
    <row r="926" spans="1:34" ht="13.2" x14ac:dyDescent="0.2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c r="AE926" s="19"/>
      <c r="AF926" s="10"/>
      <c r="AG926" s="19"/>
      <c r="AH926" s="19"/>
    </row>
    <row r="927" spans="1:34" ht="13.2" x14ac:dyDescent="0.2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c r="AE927" s="19"/>
      <c r="AF927" s="10"/>
      <c r="AG927" s="19"/>
      <c r="AH927" s="19"/>
    </row>
    <row r="928" spans="1:34" ht="13.2" x14ac:dyDescent="0.2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c r="AE928" s="19"/>
      <c r="AF928" s="10"/>
      <c r="AG928" s="19"/>
      <c r="AH928" s="19"/>
    </row>
    <row r="929" spans="1:34" ht="13.2" x14ac:dyDescent="0.2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c r="AE929" s="19"/>
      <c r="AF929" s="10"/>
      <c r="AG929" s="19"/>
      <c r="AH929" s="19"/>
    </row>
    <row r="930" spans="1:34" ht="13.2" x14ac:dyDescent="0.2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c r="AE930" s="19"/>
      <c r="AF930" s="10"/>
      <c r="AG930" s="19"/>
      <c r="AH930" s="19"/>
    </row>
    <row r="931" spans="1:34" ht="13.2" x14ac:dyDescent="0.2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c r="AF931" s="10"/>
      <c r="AG931" s="19"/>
      <c r="AH931" s="19"/>
    </row>
    <row r="932" spans="1:34" ht="13.2" x14ac:dyDescent="0.2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c r="AF932" s="10"/>
      <c r="AG932" s="19"/>
      <c r="AH932" s="19"/>
    </row>
    <row r="933" spans="1:34" ht="13.2" x14ac:dyDescent="0.2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c r="AF933" s="10"/>
      <c r="AG933" s="19"/>
      <c r="AH933" s="19"/>
    </row>
    <row r="934" spans="1:34" ht="13.2" x14ac:dyDescent="0.2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c r="AE934" s="19"/>
      <c r="AF934" s="10"/>
      <c r="AG934" s="19"/>
      <c r="AH934" s="19"/>
    </row>
    <row r="935" spans="1:34" ht="13.2" x14ac:dyDescent="0.2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c r="AF935" s="10"/>
      <c r="AG935" s="19"/>
      <c r="AH935" s="19"/>
    </row>
    <row r="936" spans="1:34" ht="13.2" x14ac:dyDescent="0.2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c r="AE936" s="19"/>
      <c r="AF936" s="10"/>
      <c r="AG936" s="19"/>
      <c r="AH936" s="19"/>
    </row>
    <row r="937" spans="1:34" ht="13.2" x14ac:dyDescent="0.2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c r="AF937" s="10"/>
      <c r="AG937" s="19"/>
      <c r="AH937" s="19"/>
    </row>
    <row r="938" spans="1:34" ht="13.2" x14ac:dyDescent="0.2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c r="AE938" s="19"/>
      <c r="AF938" s="10"/>
      <c r="AG938" s="19"/>
      <c r="AH938" s="19"/>
    </row>
    <row r="939" spans="1:34" ht="13.2" x14ac:dyDescent="0.2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c r="AE939" s="19"/>
      <c r="AF939" s="10"/>
      <c r="AG939" s="19"/>
      <c r="AH939" s="19"/>
    </row>
    <row r="940" spans="1:34" ht="13.2" x14ac:dyDescent="0.2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c r="AE940" s="19"/>
      <c r="AF940" s="10"/>
      <c r="AG940" s="19"/>
      <c r="AH940" s="19"/>
    </row>
    <row r="941" spans="1:34" ht="13.2" x14ac:dyDescent="0.2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c r="AE941" s="19"/>
      <c r="AF941" s="10"/>
      <c r="AG941" s="19"/>
      <c r="AH941" s="19"/>
    </row>
    <row r="942" spans="1:34" ht="13.2" x14ac:dyDescent="0.2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c r="AE942" s="19"/>
      <c r="AF942" s="10"/>
      <c r="AG942" s="19"/>
      <c r="AH942" s="19"/>
    </row>
    <row r="943" spans="1:34" ht="13.2" x14ac:dyDescent="0.2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c r="AF943" s="10"/>
      <c r="AG943" s="19"/>
      <c r="AH943" s="19"/>
    </row>
    <row r="944" spans="1:34" ht="13.2" x14ac:dyDescent="0.2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c r="AF944" s="10"/>
      <c r="AG944" s="19"/>
      <c r="AH944" s="19"/>
    </row>
    <row r="945" spans="1:34" ht="13.2" x14ac:dyDescent="0.2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c r="AF945" s="10"/>
      <c r="AG945" s="19"/>
      <c r="AH945" s="19"/>
    </row>
    <row r="946" spans="1:34" ht="13.2" x14ac:dyDescent="0.2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c r="AE946" s="19"/>
      <c r="AF946" s="10"/>
      <c r="AG946" s="19"/>
      <c r="AH946" s="19"/>
    </row>
    <row r="947" spans="1:34" ht="13.2" x14ac:dyDescent="0.2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c r="AE947" s="19"/>
      <c r="AF947" s="10"/>
      <c r="AG947" s="19"/>
      <c r="AH947" s="19"/>
    </row>
    <row r="948" spans="1:34" ht="13.2" x14ac:dyDescent="0.2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c r="AE948" s="19"/>
      <c r="AF948" s="10"/>
      <c r="AG948" s="19"/>
      <c r="AH948" s="19"/>
    </row>
    <row r="949" spans="1:34" ht="13.2" x14ac:dyDescent="0.2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c r="AF949" s="10"/>
      <c r="AG949" s="19"/>
      <c r="AH949" s="19"/>
    </row>
    <row r="950" spans="1:34" ht="13.2" x14ac:dyDescent="0.2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c r="AE950" s="19"/>
      <c r="AF950" s="10"/>
      <c r="AG950" s="19"/>
      <c r="AH950" s="19"/>
    </row>
    <row r="951" spans="1:34" ht="13.2" x14ac:dyDescent="0.2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c r="AE951" s="19"/>
      <c r="AF951" s="10"/>
      <c r="AG951" s="19"/>
      <c r="AH951" s="19"/>
    </row>
    <row r="952" spans="1:34" ht="13.2" x14ac:dyDescent="0.2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c r="AE952" s="19"/>
      <c r="AF952" s="10"/>
      <c r="AG952" s="19"/>
      <c r="AH952" s="19"/>
    </row>
    <row r="953" spans="1:34" ht="13.2" x14ac:dyDescent="0.2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c r="AE953" s="19"/>
      <c r="AF953" s="10"/>
      <c r="AG953" s="19"/>
      <c r="AH953" s="19"/>
    </row>
    <row r="954" spans="1:34" ht="13.2" x14ac:dyDescent="0.2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c r="AF954" s="10"/>
      <c r="AG954" s="19"/>
      <c r="AH954" s="19"/>
    </row>
    <row r="955" spans="1:34" ht="13.2" x14ac:dyDescent="0.2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0"/>
      <c r="AG955" s="19"/>
      <c r="AH955" s="19"/>
    </row>
    <row r="956" spans="1:34" ht="13.2" x14ac:dyDescent="0.2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c r="AF956" s="10"/>
      <c r="AG956" s="19"/>
      <c r="AH956" s="19"/>
    </row>
    <row r="957" spans="1:34" ht="13.2" x14ac:dyDescent="0.2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c r="AE957" s="19"/>
      <c r="AF957" s="10"/>
      <c r="AG957" s="19"/>
      <c r="AH957" s="19"/>
    </row>
    <row r="958" spans="1:34" ht="13.2" x14ac:dyDescent="0.2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c r="AF958" s="10"/>
      <c r="AG958" s="19"/>
      <c r="AH958" s="19"/>
    </row>
    <row r="959" spans="1:34" ht="13.2" x14ac:dyDescent="0.2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c r="AE959" s="19"/>
      <c r="AF959" s="10"/>
      <c r="AG959" s="19"/>
      <c r="AH959" s="19"/>
    </row>
    <row r="960" spans="1:34" ht="13.2" x14ac:dyDescent="0.2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c r="AE960" s="19"/>
      <c r="AF960" s="10"/>
      <c r="AG960" s="19"/>
      <c r="AH960" s="19"/>
    </row>
    <row r="961" spans="1:34" ht="13.2" x14ac:dyDescent="0.2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c r="AF961" s="10"/>
      <c r="AG961" s="19"/>
      <c r="AH961" s="19"/>
    </row>
    <row r="962" spans="1:34" ht="13.2" x14ac:dyDescent="0.2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c r="AE962" s="19"/>
      <c r="AF962" s="10"/>
      <c r="AG962" s="19"/>
      <c r="AH962" s="19"/>
    </row>
    <row r="963" spans="1:34" ht="13.2" x14ac:dyDescent="0.2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c r="AE963" s="19"/>
      <c r="AF963" s="10"/>
      <c r="AG963" s="19"/>
      <c r="AH963" s="19"/>
    </row>
    <row r="964" spans="1:34" ht="13.2" x14ac:dyDescent="0.2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c r="AE964" s="19"/>
      <c r="AF964" s="10"/>
      <c r="AG964" s="19"/>
      <c r="AH964" s="19"/>
    </row>
    <row r="965" spans="1:34" ht="13.2" x14ac:dyDescent="0.2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c r="AE965" s="19"/>
      <c r="AF965" s="10"/>
      <c r="AG965" s="19"/>
      <c r="AH965" s="19"/>
    </row>
  </sheetData>
  <dataValidations count="3">
    <dataValidation type="list" allowBlank="1" showErrorMessage="1" sqref="C2:C53" xr:uid="{00000000-0002-0000-0000-000000000000}">
      <formula1>"Advanced Manufacturing &amp; Engineering,Agriculture,Arts, Entertainment and Design,Business Management and Entrepreneurship,Construction,Digital Technology,Education,Energy and Natural Resources,Financial Services,Healthcare and Human Services,Hospitality, E"&amp;"vents and Tourism,Marketing,Public Service and Safety,Supply Chain and Transportation,General Education"</formula1>
    </dataValidation>
    <dataValidation type="list" allowBlank="1" showErrorMessage="1" sqref="AE2:AE53" xr:uid="{00000000-0002-0000-0000-000001000000}">
      <formula1>"Tier 1,Tier 2,Tier 3,Springboard Credential,Not a First Credential"</formula1>
    </dataValidation>
    <dataValidation type="list" allowBlank="1" showErrorMessage="1" sqref="B2:B53" xr:uid="{00000000-0002-0000-0000-000002000000}">
      <formula1>"CTE,Technical College,Apprenticeship,Concurrent Enrollment,Industry Recognized ,CTE Course certification"</formula1>
    </dataValidation>
  </dataValidations>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E1000"/>
  <sheetViews>
    <sheetView zoomScale="125" zoomScaleNormal="125" workbookViewId="0">
      <pane xSplit="4" ySplit="1" topLeftCell="E2" activePane="bottomRight" state="frozen"/>
      <selection pane="topRight" activeCell="E1" sqref="E1"/>
      <selection pane="bottomLeft" activeCell="A2" sqref="A2"/>
      <selection pane="bottomRight" activeCell="Q2" sqref="Q2"/>
    </sheetView>
  </sheetViews>
  <sheetFormatPr defaultColWidth="12.6640625" defaultRowHeight="15.75" customHeight="1" x14ac:dyDescent="0.25"/>
  <cols>
    <col min="1" max="1" width="13.109375" customWidth="1"/>
    <col min="2" max="2" width="25.109375" customWidth="1"/>
    <col min="3" max="3" width="28.109375" customWidth="1"/>
    <col min="4" max="4" width="25.44140625" customWidth="1"/>
    <col min="5" max="5" width="26" customWidth="1"/>
    <col min="6" max="6" width="27.44140625" customWidth="1"/>
    <col min="7" max="7" width="27.88671875" customWidth="1"/>
    <col min="8" max="15" width="12.6640625" hidden="1"/>
    <col min="16" max="16" width="6.88671875" hidden="1" customWidth="1"/>
    <col min="17" max="17" width="18.33203125" customWidth="1"/>
    <col min="18" max="25" width="12.6640625" hidden="1"/>
    <col min="26" max="26" width="16.109375" customWidth="1"/>
    <col min="27" max="27" width="19.6640625" customWidth="1"/>
    <col min="28" max="28" width="21" customWidth="1"/>
    <col min="29" max="29" width="20.109375" customWidth="1"/>
  </cols>
  <sheetData>
    <row r="1" spans="1:31" s="79" customFormat="1" ht="119.1" customHeight="1" x14ac:dyDescent="0.25">
      <c r="A1" s="66" t="s">
        <v>0</v>
      </c>
      <c r="B1" s="65" t="s">
        <v>1</v>
      </c>
      <c r="C1" s="68" t="s">
        <v>2</v>
      </c>
      <c r="D1" s="73" t="s">
        <v>3</v>
      </c>
      <c r="E1" s="66" t="s">
        <v>1518</v>
      </c>
      <c r="F1" s="66" t="s">
        <v>1519</v>
      </c>
      <c r="G1" s="66" t="s">
        <v>1520</v>
      </c>
      <c r="H1" s="66" t="s">
        <v>1521</v>
      </c>
      <c r="I1" s="66" t="s">
        <v>6</v>
      </c>
      <c r="J1" s="66" t="s">
        <v>1522</v>
      </c>
      <c r="K1" s="66" t="s">
        <v>1523</v>
      </c>
      <c r="L1" s="75" t="s">
        <v>1524</v>
      </c>
      <c r="M1" s="75" t="s">
        <v>1525</v>
      </c>
      <c r="N1" s="75" t="s">
        <v>1526</v>
      </c>
      <c r="O1" s="75" t="s">
        <v>8</v>
      </c>
      <c r="P1" s="75" t="s">
        <v>10</v>
      </c>
      <c r="Q1" s="75" t="s">
        <v>1557</v>
      </c>
      <c r="R1" s="66" t="s">
        <v>13</v>
      </c>
      <c r="S1" s="66" t="s">
        <v>1528</v>
      </c>
      <c r="T1" s="66" t="s">
        <v>15</v>
      </c>
      <c r="U1" s="66" t="s">
        <v>1529</v>
      </c>
      <c r="V1" s="75" t="s">
        <v>1530</v>
      </c>
      <c r="W1" s="75" t="s">
        <v>1531</v>
      </c>
      <c r="X1" s="75" t="s">
        <v>17</v>
      </c>
      <c r="Y1" s="75" t="s">
        <v>1532</v>
      </c>
      <c r="Z1" s="71" t="s">
        <v>1533</v>
      </c>
      <c r="AA1" s="76" t="s">
        <v>1534</v>
      </c>
      <c r="AB1" s="89" t="s">
        <v>20</v>
      </c>
      <c r="AC1" s="77" t="s">
        <v>21</v>
      </c>
      <c r="AD1" s="78"/>
      <c r="AE1" s="78"/>
    </row>
    <row r="2" spans="1:31" s="79" customFormat="1" ht="93" x14ac:dyDescent="0.25">
      <c r="A2" s="38" t="s">
        <v>31</v>
      </c>
      <c r="B2" s="39" t="s">
        <v>39</v>
      </c>
      <c r="C2" s="39" t="s">
        <v>43</v>
      </c>
      <c r="D2" s="40" t="s">
        <v>44</v>
      </c>
      <c r="E2" s="39" t="s">
        <v>47</v>
      </c>
      <c r="F2" s="39" t="s">
        <v>55</v>
      </c>
      <c r="G2" s="80">
        <v>60000</v>
      </c>
      <c r="H2" s="80">
        <v>85000</v>
      </c>
      <c r="I2" s="39"/>
      <c r="J2" s="45" t="s">
        <v>65</v>
      </c>
      <c r="K2" s="39" t="s">
        <v>66</v>
      </c>
      <c r="L2" s="38">
        <v>3</v>
      </c>
      <c r="M2" s="38">
        <v>3</v>
      </c>
      <c r="N2" s="38">
        <v>3</v>
      </c>
      <c r="O2" s="38">
        <v>3</v>
      </c>
      <c r="P2" s="38"/>
      <c r="Q2" s="40">
        <f>L2+M2+N2+O2+P2</f>
        <v>12</v>
      </c>
      <c r="R2" s="47" t="s">
        <v>76</v>
      </c>
      <c r="S2" s="80" t="s">
        <v>77</v>
      </c>
      <c r="T2" s="39" t="s">
        <v>78</v>
      </c>
      <c r="U2" s="39" t="s">
        <v>71</v>
      </c>
      <c r="V2" s="81" t="s">
        <v>80</v>
      </c>
      <c r="W2" s="38">
        <v>3</v>
      </c>
      <c r="X2" s="38">
        <v>3</v>
      </c>
      <c r="Y2" s="49"/>
      <c r="Z2" s="82">
        <f>V2+W2+X2</f>
        <v>9</v>
      </c>
      <c r="AA2" s="83">
        <f>Q2 + Z2</f>
        <v>21</v>
      </c>
      <c r="AB2" s="39" t="s">
        <v>79</v>
      </c>
      <c r="AC2" s="39"/>
      <c r="AD2" s="56"/>
      <c r="AE2" s="56"/>
    </row>
    <row r="3" spans="1:31" ht="15.75" customHeight="1" x14ac:dyDescent="0.25">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row>
    <row r="4" spans="1:31" ht="15.75" customHeight="1" x14ac:dyDescent="0.25">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row>
    <row r="5" spans="1:31" ht="15.75" customHeight="1" x14ac:dyDescent="0.25">
      <c r="A5" s="22"/>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row>
    <row r="6" spans="1:31" ht="15.75" customHeight="1" x14ac:dyDescent="0.25">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row>
    <row r="7" spans="1:31" ht="15.75" customHeight="1" x14ac:dyDescent="0.25">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row>
    <row r="8" spans="1:31" ht="15.75" customHeight="1" x14ac:dyDescent="0.25">
      <c r="A8" s="22"/>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row>
    <row r="9" spans="1:31" ht="15.75" customHeight="1" x14ac:dyDescent="0.25">
      <c r="A9" s="22"/>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row>
    <row r="10" spans="1:31" ht="15.75" customHeight="1" x14ac:dyDescent="0.25">
      <c r="A10" s="22"/>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row>
    <row r="11" spans="1:31" ht="15.75" customHeight="1" x14ac:dyDescent="0.25">
      <c r="A11" s="22"/>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row>
    <row r="12" spans="1:31" ht="15.75" customHeight="1" x14ac:dyDescent="0.25">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row>
    <row r="13" spans="1:31" ht="15.75" customHeight="1" x14ac:dyDescent="0.25">
      <c r="A13" s="22"/>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row>
    <row r="14" spans="1:31" ht="15.75" customHeight="1" x14ac:dyDescent="0.25">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row>
    <row r="15" spans="1:31" ht="15.75" customHeight="1" x14ac:dyDescent="0.25">
      <c r="A15" s="22"/>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row>
    <row r="16" spans="1:31" ht="15.75" customHeight="1" x14ac:dyDescent="0.25">
      <c r="A16" s="22"/>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row>
    <row r="17" spans="1:31" ht="15.75" customHeight="1" x14ac:dyDescent="0.25">
      <c r="A17" s="22"/>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row>
    <row r="18" spans="1:31" ht="15.75" customHeight="1" x14ac:dyDescent="0.25">
      <c r="A18" s="22"/>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row>
    <row r="19" spans="1:31" ht="15.75" customHeight="1" x14ac:dyDescent="0.25">
      <c r="A19" s="22"/>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row>
    <row r="20" spans="1:31" ht="15.75" customHeight="1" x14ac:dyDescent="0.25">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row>
    <row r="21" spans="1:31" ht="15.75" customHeight="1" x14ac:dyDescent="0.25">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row>
    <row r="22" spans="1:31"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row>
    <row r="23" spans="1:31" ht="15.75" customHeight="1" x14ac:dyDescent="0.25">
      <c r="A23" s="22"/>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row>
    <row r="24" spans="1:31" ht="15.75" customHeight="1" x14ac:dyDescent="0.25">
      <c r="A24" s="22"/>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row>
    <row r="25" spans="1:31" ht="15.75" customHeight="1" x14ac:dyDescent="0.25">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row>
    <row r="26" spans="1:31" ht="15.75" customHeight="1" x14ac:dyDescent="0.25">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row>
    <row r="27" spans="1:31" ht="15.75" customHeight="1" x14ac:dyDescent="0.25">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row>
    <row r="28" spans="1:31" ht="15.75" customHeight="1" x14ac:dyDescent="0.25">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row>
    <row r="29" spans="1:31" ht="15.75" customHeight="1" x14ac:dyDescent="0.25">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row>
    <row r="30" spans="1:31" ht="15.75" customHeight="1" x14ac:dyDescent="0.25">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row>
    <row r="31" spans="1:31" ht="15.75" customHeight="1" x14ac:dyDescent="0.25">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row>
    <row r="32" spans="1:31" ht="15.75" customHeight="1" x14ac:dyDescent="0.25">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row>
    <row r="33" spans="1:31" ht="15.75" customHeight="1" x14ac:dyDescent="0.25">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row>
    <row r="34" spans="1:31" ht="15.75" customHeight="1" x14ac:dyDescent="0.25">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row>
    <row r="35" spans="1:31" ht="15.75" customHeight="1" x14ac:dyDescent="0.25">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row>
    <row r="36" spans="1:31" ht="15.75" customHeight="1" x14ac:dyDescent="0.25">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row>
    <row r="37" spans="1:31" ht="15.75" customHeight="1" x14ac:dyDescent="0.25">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row>
    <row r="38" spans="1:31" ht="15.75" customHeight="1" x14ac:dyDescent="0.25">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row>
    <row r="39" spans="1:31" ht="15.75" customHeight="1" x14ac:dyDescent="0.25">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row>
    <row r="40" spans="1:31" ht="15.75" customHeight="1" x14ac:dyDescent="0.25">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row>
    <row r="41" spans="1:31" ht="15.75" customHeight="1" x14ac:dyDescent="0.25">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row>
    <row r="42" spans="1:31" ht="15.75" customHeight="1" x14ac:dyDescent="0.25">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row>
    <row r="43" spans="1:31" ht="15.75" customHeight="1" x14ac:dyDescent="0.25">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row>
    <row r="44" spans="1:31" ht="15.75" customHeight="1" x14ac:dyDescent="0.25">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row>
    <row r="45" spans="1:31" ht="15.75" customHeight="1" x14ac:dyDescent="0.25">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row>
    <row r="46" spans="1:31" ht="15.75" customHeight="1" x14ac:dyDescent="0.25">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row>
    <row r="47" spans="1:31" ht="15.75" customHeight="1" x14ac:dyDescent="0.25">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row>
    <row r="48" spans="1:31" ht="15.75" customHeight="1" x14ac:dyDescent="0.25">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row>
    <row r="49" spans="1:31" ht="15.75" customHeight="1" x14ac:dyDescent="0.25">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row>
    <row r="50" spans="1:31" ht="15.75" customHeight="1" x14ac:dyDescent="0.25">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row>
    <row r="51" spans="1:31" ht="15.75" customHeight="1" x14ac:dyDescent="0.25">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row>
    <row r="52" spans="1:31" ht="15.75" customHeight="1" x14ac:dyDescent="0.25">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row>
    <row r="53" spans="1:31" ht="15.75" customHeight="1" x14ac:dyDescent="0.25">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row>
    <row r="54" spans="1:31" ht="15.75" customHeight="1" x14ac:dyDescent="0.25">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row>
    <row r="55" spans="1:31" ht="15.75" customHeight="1" x14ac:dyDescent="0.25">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row>
    <row r="56" spans="1:31" ht="15.75" customHeight="1" x14ac:dyDescent="0.25">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row>
    <row r="57" spans="1:31" ht="15.75" customHeight="1" x14ac:dyDescent="0.25">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row>
    <row r="58" spans="1:31" ht="15.75" customHeight="1" x14ac:dyDescent="0.25">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row>
    <row r="59" spans="1:31" ht="15.75" customHeight="1" x14ac:dyDescent="0.25">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row>
    <row r="60" spans="1:31" ht="15.75" customHeight="1" x14ac:dyDescent="0.25">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row>
    <row r="61" spans="1:31" ht="15.75" customHeight="1" x14ac:dyDescent="0.25">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row>
    <row r="62" spans="1:31" ht="15.75" customHeight="1" x14ac:dyDescent="0.25">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row>
    <row r="63" spans="1:31" ht="15.75" customHeight="1" x14ac:dyDescent="0.25">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row>
    <row r="64" spans="1:31" ht="15.75" customHeight="1" x14ac:dyDescent="0.25">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row>
    <row r="65" spans="1:31" ht="15.75" customHeight="1" x14ac:dyDescent="0.25">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row>
    <row r="66" spans="1:31" ht="15.75" customHeight="1" x14ac:dyDescent="0.25">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row>
    <row r="67" spans="1:31" ht="15.75" customHeight="1"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row>
    <row r="68" spans="1:31" ht="15.75" customHeight="1"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row>
    <row r="69" spans="1:31" ht="15.75" customHeight="1"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row>
    <row r="70" spans="1:31" ht="15.75" customHeigh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row>
    <row r="71" spans="1:31" ht="15.75" customHeigh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row>
    <row r="72" spans="1:31" ht="15.75" customHeigh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row>
    <row r="73" spans="1:31" ht="15.75" customHeigh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row>
    <row r="74" spans="1:31" ht="15.75" customHeigh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row>
    <row r="75" spans="1:31" ht="15.75" customHeigh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row>
    <row r="76" spans="1:31" ht="15.75" customHeigh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row>
    <row r="77" spans="1:31" ht="15.75" customHeigh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row>
    <row r="78" spans="1:31" ht="15.75" customHeigh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row>
    <row r="79" spans="1:31" ht="15.75" customHeigh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row>
    <row r="80" spans="1:31" ht="15.75" customHeigh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row>
    <row r="81" spans="1:31" ht="15.75" customHeigh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row>
    <row r="82" spans="1:31" ht="15.75" customHeigh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row>
    <row r="83" spans="1:31" ht="15.75" customHeigh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row>
    <row r="84" spans="1:31" ht="15.75" customHeigh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row>
    <row r="85" spans="1:31" ht="15.75" customHeigh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row>
    <row r="86" spans="1:31" ht="15.75" customHeigh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row>
    <row r="87" spans="1:31" ht="15.75" customHeigh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row>
    <row r="88" spans="1:31" ht="13.2"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row>
    <row r="89" spans="1:31" ht="13.2"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row>
    <row r="90" spans="1:31" ht="13.2"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row>
    <row r="91" spans="1:31" ht="13.2"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row>
    <row r="92" spans="1:31" ht="13.2"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row>
    <row r="93" spans="1:31" ht="13.2"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row>
    <row r="94" spans="1:31" ht="13.2"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row>
    <row r="95" spans="1:31" ht="13.2"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row>
    <row r="96" spans="1:31" ht="13.2"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row>
    <row r="97" spans="1:31" ht="13.2"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row>
    <row r="98" spans="1:31" ht="13.2"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row>
    <row r="99" spans="1:31" ht="13.2"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row>
    <row r="100" spans="1:31" ht="13.2"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row>
    <row r="101" spans="1:31" ht="13.2"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row>
    <row r="102" spans="1:31" ht="13.2"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row>
    <row r="103" spans="1:31" ht="13.2"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row>
    <row r="104" spans="1:31" ht="13.2"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row>
    <row r="105" spans="1:31" ht="13.2"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row>
    <row r="106" spans="1:31" ht="13.2"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row>
    <row r="107" spans="1:31" ht="13.2"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row>
    <row r="108" spans="1:31" ht="13.2"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row>
    <row r="109" spans="1:31" ht="13.2"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row>
    <row r="110" spans="1:31" ht="13.2"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row>
    <row r="111" spans="1:31" ht="13.2"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row>
    <row r="112" spans="1:31" ht="13.2"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row>
    <row r="113" spans="1:31" ht="13.2"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row>
    <row r="114" spans="1:31" ht="13.2"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row>
    <row r="115" spans="1:31" ht="13.2"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row>
    <row r="116" spans="1:31" ht="13.2"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row>
    <row r="117" spans="1:31" ht="13.2"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row>
    <row r="118" spans="1:31" ht="13.2"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row>
    <row r="119" spans="1:31" ht="13.2"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row>
    <row r="120" spans="1:31" ht="13.2"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row>
    <row r="121" spans="1:31" ht="13.2"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row>
    <row r="122" spans="1:31" ht="13.2" x14ac:dyDescent="0.25">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row>
    <row r="123" spans="1:31" ht="13.2" x14ac:dyDescent="0.25">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row>
    <row r="124" spans="1:31" ht="13.2" x14ac:dyDescent="0.25">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row>
    <row r="125" spans="1:31" ht="13.2" x14ac:dyDescent="0.25">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row>
    <row r="126" spans="1:31" ht="13.2" x14ac:dyDescent="0.25">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row>
    <row r="127" spans="1:31" ht="13.2" x14ac:dyDescent="0.25">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row>
    <row r="128" spans="1:31" ht="13.2" x14ac:dyDescent="0.25">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row>
    <row r="129" spans="1:31" ht="13.2" x14ac:dyDescent="0.25">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row>
    <row r="130" spans="1:31" ht="13.2" x14ac:dyDescent="0.25">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row>
    <row r="131" spans="1:31" ht="13.2" x14ac:dyDescent="0.25">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row>
    <row r="132" spans="1:31" ht="13.2" x14ac:dyDescent="0.2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row>
    <row r="133" spans="1:31" ht="13.2" x14ac:dyDescent="0.25">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row>
    <row r="134" spans="1:31" ht="13.2" x14ac:dyDescent="0.25">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row>
    <row r="135" spans="1:31" ht="13.2" x14ac:dyDescent="0.25">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row>
    <row r="136" spans="1:31" ht="13.2" x14ac:dyDescent="0.25">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row>
    <row r="137" spans="1:31" ht="13.2" x14ac:dyDescent="0.2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row>
    <row r="138" spans="1:31" ht="13.2" x14ac:dyDescent="0.2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row>
    <row r="139" spans="1:31" ht="13.2" x14ac:dyDescent="0.2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row>
    <row r="140" spans="1:31" ht="13.2" x14ac:dyDescent="0.2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row>
    <row r="141" spans="1:31" ht="13.2" x14ac:dyDescent="0.2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row>
    <row r="142" spans="1:31" ht="13.2" x14ac:dyDescent="0.2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row>
    <row r="143" spans="1:31" ht="13.2" x14ac:dyDescent="0.2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row>
    <row r="144" spans="1:31" ht="13.2" x14ac:dyDescent="0.2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row>
    <row r="145" spans="1:31" ht="13.2"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row>
    <row r="146" spans="1:31" ht="13.2"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row>
    <row r="147" spans="1:31" ht="13.2"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row>
    <row r="148" spans="1:31" ht="13.2"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row>
    <row r="149" spans="1:31" ht="13.2"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row>
    <row r="150" spans="1:31" ht="13.2"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row>
    <row r="151" spans="1:31" ht="13.2"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row>
    <row r="152" spans="1:31" ht="13.2"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row>
    <row r="153" spans="1:31" ht="13.2"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row>
    <row r="154" spans="1:31" ht="13.2"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row>
    <row r="155" spans="1:31" ht="13.2"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row>
    <row r="156" spans="1:31" ht="13.2"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row>
    <row r="157" spans="1:31" ht="13.2"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row>
    <row r="158" spans="1:31" ht="13.2"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row>
    <row r="159" spans="1:31" ht="13.2"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row>
    <row r="160" spans="1:31" ht="13.2"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row>
    <row r="161" spans="1:31" ht="13.2"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row>
    <row r="162" spans="1:31" ht="13.2"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row>
    <row r="163" spans="1:31" ht="13.2"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row>
    <row r="164" spans="1:31" ht="13.2"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row>
    <row r="165" spans="1:31" ht="13.2"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row>
    <row r="166" spans="1:31" ht="13.2"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row>
    <row r="167" spans="1:31" ht="13.2"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row>
    <row r="168" spans="1:31" ht="13.2"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row>
    <row r="169" spans="1:31" ht="13.2"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row>
    <row r="170" spans="1:31" ht="13.2"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row>
    <row r="171" spans="1:31" ht="13.2"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row>
    <row r="172" spans="1:31" ht="13.2"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row>
    <row r="173" spans="1:31" ht="13.2"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row>
    <row r="174" spans="1:31" ht="13.2"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row>
    <row r="175" spans="1:31" ht="13.2"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row>
    <row r="176" spans="1:31" ht="13.2"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row>
    <row r="177" spans="1:31" ht="13.2"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row>
    <row r="178" spans="1:31" ht="13.2"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row>
    <row r="179" spans="1:31" ht="13.2"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row>
    <row r="180" spans="1:31" ht="13.2"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row>
    <row r="181" spans="1:31" ht="13.2"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row>
    <row r="182" spans="1:31" ht="13.2"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row>
    <row r="183" spans="1:31" ht="13.2"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row>
    <row r="184" spans="1:31" ht="13.2"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row>
    <row r="185" spans="1:31" ht="13.2"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row>
    <row r="186" spans="1:31" ht="13.2"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row>
    <row r="187" spans="1:31" ht="13.2"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row>
    <row r="188" spans="1:31" ht="13.2"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row>
    <row r="189" spans="1:31" ht="13.2"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row>
    <row r="190" spans="1:31" ht="13.2"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row>
    <row r="191" spans="1:31" ht="13.2"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row>
    <row r="192" spans="1:31" ht="13.2"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row>
    <row r="193" spans="1:31" ht="13.2"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row>
    <row r="194" spans="1:31" ht="13.2"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row>
    <row r="195" spans="1:31" ht="13.2"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row>
    <row r="196" spans="1:31" ht="13.2"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row>
    <row r="197" spans="1:31" ht="13.2"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row>
    <row r="198" spans="1:31" ht="13.2"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row>
    <row r="199" spans="1:31" ht="13.2"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row>
    <row r="200" spans="1:31" ht="13.2"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row>
    <row r="201" spans="1:31" ht="13.2"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row>
    <row r="202" spans="1:31" ht="13.2"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row>
    <row r="203" spans="1:31" ht="13.2"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row>
    <row r="204" spans="1:31" ht="13.2"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row>
    <row r="205" spans="1:31" ht="13.2"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row>
    <row r="206" spans="1:31" ht="13.2"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row>
    <row r="207" spans="1:31" ht="13.2"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row>
    <row r="208" spans="1:31" ht="13.2"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row>
    <row r="209" spans="1:31" ht="13.2"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row>
    <row r="210" spans="1:31" ht="13.2"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row>
    <row r="211" spans="1:31" ht="13.2"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row>
    <row r="212" spans="1:31" ht="13.2"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row>
    <row r="213" spans="1:31" ht="13.2"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row>
    <row r="214" spans="1:31" ht="13.2"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row>
    <row r="215" spans="1:31" ht="13.2"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row>
    <row r="216" spans="1:31" ht="13.2"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row>
    <row r="217" spans="1:31" ht="13.2"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row>
    <row r="218" spans="1:31" ht="13.2"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row>
    <row r="219" spans="1:31" ht="13.2"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row>
    <row r="220" spans="1:31" ht="13.2"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row>
    <row r="221" spans="1:31" ht="13.2"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row>
    <row r="222" spans="1:31" ht="13.2"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row>
    <row r="223" spans="1:31" ht="13.2"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row>
    <row r="224" spans="1:31" ht="13.2"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row>
    <row r="225" spans="1:31" ht="13.2"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row>
    <row r="226" spans="1:31" ht="13.2"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row>
    <row r="227" spans="1:31" ht="13.2"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row>
    <row r="228" spans="1:31" ht="13.2"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row>
    <row r="229" spans="1:31" ht="13.2"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row>
    <row r="230" spans="1:31" ht="13.2"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row>
    <row r="231" spans="1:31" ht="13.2"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row>
    <row r="232" spans="1:31" ht="13.2"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row>
    <row r="233" spans="1:31" ht="13.2"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row>
    <row r="234" spans="1:31" ht="13.2"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row>
    <row r="235" spans="1:31" ht="13.2"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row>
    <row r="236" spans="1:31" ht="13.2"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row>
    <row r="237" spans="1:31" ht="13.2"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row>
    <row r="238" spans="1:31" ht="13.2"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row>
    <row r="239" spans="1:31" ht="13.2"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row>
    <row r="240" spans="1:31" ht="13.2"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row>
    <row r="241" spans="1:31" ht="13.2"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row>
    <row r="242" spans="1:31" ht="13.2"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row>
    <row r="243" spans="1:31" ht="13.2"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row>
    <row r="244" spans="1:31" ht="13.2"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row>
    <row r="245" spans="1:31" ht="13.2"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row>
    <row r="246" spans="1:31" ht="13.2"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row>
    <row r="247" spans="1:31" ht="13.2"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row>
    <row r="248" spans="1:31" ht="13.2"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row>
    <row r="249" spans="1:31" ht="13.2"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row>
    <row r="250" spans="1:31" ht="13.2"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row>
    <row r="251" spans="1:31" ht="13.2"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row>
    <row r="252" spans="1:31" ht="13.2"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row>
    <row r="253" spans="1:31" ht="13.2"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row>
    <row r="254" spans="1:31" ht="13.2"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row>
    <row r="255" spans="1:31" ht="13.2"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row>
    <row r="256" spans="1:31" ht="13.2"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row>
    <row r="257" spans="1:31" ht="13.2"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row>
    <row r="258" spans="1:31" ht="13.2"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row>
    <row r="259" spans="1:31" ht="13.2"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row>
    <row r="260" spans="1:31" ht="13.2"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row>
    <row r="261" spans="1:31" ht="13.2"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row>
    <row r="262" spans="1:31" ht="13.2"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row>
    <row r="263" spans="1:31" ht="13.2"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row>
    <row r="264" spans="1:31" ht="13.2"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row>
    <row r="265" spans="1:31" ht="13.2"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row>
    <row r="266" spans="1:31" ht="13.2"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row>
    <row r="267" spans="1:31" ht="13.2"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row>
    <row r="268" spans="1:31" ht="13.2"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row>
    <row r="269" spans="1:31" ht="13.2"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row>
    <row r="270" spans="1:31" ht="13.2"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row>
    <row r="271" spans="1:31" ht="13.2"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row>
    <row r="272" spans="1:31" ht="13.2"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row>
    <row r="273" spans="1:31" ht="13.2"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row>
    <row r="274" spans="1:31" ht="13.2"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row>
    <row r="275" spans="1:31" ht="13.2"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row>
    <row r="276" spans="1:31" ht="13.2"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row>
    <row r="277" spans="1:31" ht="13.2"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row>
    <row r="278" spans="1:31" ht="13.2"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row>
    <row r="279" spans="1:31" ht="13.2"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row>
    <row r="280" spans="1:31" ht="13.2"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row>
    <row r="281" spans="1:31" ht="13.2"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row>
    <row r="282" spans="1:31" ht="13.2"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row>
    <row r="283" spans="1:31" ht="13.2"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row>
    <row r="284" spans="1:31" ht="13.2"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row>
    <row r="285" spans="1:31" ht="13.2"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row>
    <row r="286" spans="1:31" ht="13.2"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row>
    <row r="287" spans="1:31" ht="13.2"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row>
    <row r="288" spans="1:31" ht="13.2"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row>
    <row r="289" spans="1:31" ht="13.2"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row>
    <row r="290" spans="1:31" ht="13.2"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row>
    <row r="291" spans="1:31" ht="13.2"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row>
    <row r="292" spans="1:31" ht="13.2"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row>
    <row r="293" spans="1:31" ht="13.2"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row>
    <row r="294" spans="1:31" ht="13.2"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row>
    <row r="295" spans="1:31" ht="13.2"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row>
    <row r="296" spans="1:31" ht="13.2"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row>
    <row r="297" spans="1:31" ht="13.2"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row>
    <row r="298" spans="1:31" ht="13.2"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row>
    <row r="299" spans="1:31" ht="13.2"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row>
    <row r="300" spans="1:31" ht="13.2"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row>
    <row r="301" spans="1:31" ht="13.2"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row>
    <row r="302" spans="1:31" ht="13.2"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row>
    <row r="303" spans="1:31" ht="13.2"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row>
    <row r="304" spans="1:31" ht="13.2"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row>
    <row r="305" spans="1:31" ht="13.2"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row>
    <row r="306" spans="1:31" ht="13.2"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row>
    <row r="307" spans="1:31" ht="13.2"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row>
    <row r="308" spans="1:31" ht="13.2"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row>
    <row r="309" spans="1:31" ht="13.2"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row>
    <row r="310" spans="1:31" ht="13.2"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row>
    <row r="311" spans="1:31" ht="13.2"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row>
    <row r="312" spans="1:31" ht="13.2"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row>
    <row r="313" spans="1:31" ht="13.2"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row>
    <row r="314" spans="1:31" ht="13.2"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row>
    <row r="315" spans="1:31" ht="13.2"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row>
    <row r="316" spans="1:31" ht="13.2"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row>
    <row r="317" spans="1:31" ht="13.2"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row>
    <row r="318" spans="1:31" ht="13.2"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row>
    <row r="319" spans="1:31" ht="13.2"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row>
    <row r="320" spans="1:31" ht="13.2"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row>
    <row r="321" spans="1:31" ht="13.2"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row>
    <row r="322" spans="1:31" ht="13.2"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row>
    <row r="323" spans="1:31" ht="13.2"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row>
    <row r="324" spans="1:31" ht="13.2"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row>
    <row r="325" spans="1:31" ht="13.2"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row>
    <row r="326" spans="1:31" ht="13.2"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row>
    <row r="327" spans="1:31" ht="13.2"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row>
    <row r="328" spans="1:31" ht="13.2"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row>
    <row r="329" spans="1:31" ht="13.2"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row>
    <row r="330" spans="1:31" ht="13.2"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row>
    <row r="331" spans="1:31" ht="13.2"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row>
    <row r="332" spans="1:31" ht="13.2"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row>
    <row r="333" spans="1:31" ht="13.2"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row>
    <row r="334" spans="1:31" ht="13.2"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row>
    <row r="335" spans="1:31" ht="13.2"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row>
    <row r="336" spans="1:31" ht="13.2"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row>
    <row r="337" spans="1:31" ht="13.2"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row>
    <row r="338" spans="1:31" ht="13.2"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row>
    <row r="339" spans="1:31" ht="13.2"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row>
    <row r="340" spans="1:31" ht="13.2"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row>
    <row r="341" spans="1:31" ht="13.2"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row>
    <row r="342" spans="1:31" ht="13.2"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row>
    <row r="343" spans="1:31" ht="13.2"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row>
    <row r="344" spans="1:31" ht="13.2"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row>
    <row r="345" spans="1:31" ht="13.2"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row>
    <row r="346" spans="1:31" ht="13.2"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row>
    <row r="347" spans="1:31" ht="13.2"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row>
    <row r="348" spans="1:31" ht="13.2"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row>
    <row r="349" spans="1:31" ht="13.2"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row>
    <row r="350" spans="1:31" ht="13.2"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row>
    <row r="351" spans="1:31" ht="13.2"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row>
    <row r="352" spans="1:31" ht="13.2"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row>
    <row r="353" spans="1:31" ht="13.2"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row>
    <row r="354" spans="1:31" ht="13.2"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row>
    <row r="355" spans="1:31" ht="13.2"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row>
    <row r="356" spans="1:31" ht="13.2"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row>
    <row r="357" spans="1:31" ht="13.2"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row>
    <row r="358" spans="1:31" ht="13.2"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row>
    <row r="359" spans="1:31" ht="13.2"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row>
    <row r="360" spans="1:31" ht="13.2"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row>
    <row r="361" spans="1:31" ht="13.2"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row>
    <row r="362" spans="1:31" ht="13.2"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row>
    <row r="363" spans="1:31" ht="13.2"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row>
    <row r="364" spans="1:31" ht="13.2"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row>
    <row r="365" spans="1:31" ht="13.2"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row>
    <row r="366" spans="1:31" ht="13.2"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row>
    <row r="367" spans="1:31" ht="13.2"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row>
    <row r="368" spans="1:31" ht="13.2"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row>
    <row r="369" spans="1:31" ht="13.2"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row>
    <row r="370" spans="1:31" ht="13.2"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row>
    <row r="371" spans="1:31" ht="13.2"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row>
    <row r="372" spans="1:31" ht="13.2"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row>
    <row r="373" spans="1:31" ht="13.2"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row>
    <row r="374" spans="1:31" ht="13.2"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row>
    <row r="375" spans="1:31" ht="13.2"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row>
    <row r="376" spans="1:31" ht="13.2"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row>
    <row r="377" spans="1:31" ht="13.2"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row>
    <row r="378" spans="1:31" ht="13.2"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row>
    <row r="379" spans="1:31" ht="13.2"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row>
    <row r="380" spans="1:31" ht="13.2"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row>
    <row r="381" spans="1:31" ht="13.2"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row>
    <row r="382" spans="1:31" ht="13.2"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row>
    <row r="383" spans="1:31" ht="13.2"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row>
    <row r="384" spans="1:31" ht="13.2"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row>
    <row r="385" spans="1:31" ht="13.2"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row>
    <row r="386" spans="1:31" ht="13.2"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row>
    <row r="387" spans="1:31" ht="13.2"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row>
    <row r="388" spans="1:31" ht="13.2"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row>
    <row r="389" spans="1:31" ht="13.2"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row>
    <row r="390" spans="1:31" ht="13.2"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row>
    <row r="391" spans="1:31" ht="13.2"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row>
    <row r="392" spans="1:31" ht="13.2"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row>
    <row r="393" spans="1:31" ht="13.2"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row>
    <row r="394" spans="1:31" ht="13.2"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row>
    <row r="395" spans="1:31" ht="13.2"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row>
    <row r="396" spans="1:31" ht="13.2"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row>
    <row r="397" spans="1:31" ht="13.2"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row>
    <row r="398" spans="1:31" ht="13.2"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row>
    <row r="399" spans="1:31" ht="13.2"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row>
    <row r="400" spans="1:31" ht="13.2"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row>
    <row r="401" spans="1:31" ht="13.2"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row>
    <row r="402" spans="1:31" ht="13.2"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row>
    <row r="403" spans="1:31" ht="13.2"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row>
    <row r="404" spans="1:31" ht="13.2"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row>
    <row r="405" spans="1:31" ht="13.2"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row>
    <row r="406" spans="1:31" ht="13.2"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row>
    <row r="407" spans="1:31" ht="13.2"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row>
    <row r="408" spans="1:31" ht="13.2"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row>
    <row r="409" spans="1:31" ht="13.2"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row>
    <row r="410" spans="1:31" ht="13.2"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row>
    <row r="411" spans="1:31" ht="13.2"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row>
    <row r="412" spans="1:31" ht="13.2"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row>
    <row r="413" spans="1:31" ht="13.2"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row>
    <row r="414" spans="1:31" ht="13.2"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row>
    <row r="415" spans="1:31" ht="13.2"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row>
    <row r="416" spans="1:31" ht="13.2"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row>
    <row r="417" spans="1:31" ht="13.2"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row>
    <row r="418" spans="1:31" ht="13.2"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row>
    <row r="419" spans="1:31" ht="13.2"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row>
    <row r="420" spans="1:31" ht="13.2"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row>
    <row r="421" spans="1:31" ht="13.2"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row>
    <row r="422" spans="1:31" ht="13.2"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row>
    <row r="423" spans="1:31" ht="13.2"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row>
    <row r="424" spans="1:31" ht="13.2"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row>
    <row r="425" spans="1:31" ht="13.2"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row>
    <row r="426" spans="1:31" ht="13.2"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row>
    <row r="427" spans="1:31" ht="13.2"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row>
    <row r="428" spans="1:31" ht="13.2"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row>
    <row r="429" spans="1:31" ht="13.2"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row>
    <row r="430" spans="1:31" ht="13.2"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row>
    <row r="431" spans="1:31" ht="13.2"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row>
    <row r="432" spans="1:31" ht="13.2"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row>
    <row r="433" spans="1:31" ht="13.2"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row>
    <row r="434" spans="1:31" ht="13.2"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row>
    <row r="435" spans="1:31" ht="13.2"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row>
    <row r="436" spans="1:31" ht="13.2"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row>
    <row r="437" spans="1:31" ht="13.2"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row>
    <row r="438" spans="1:31" ht="13.2"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row>
    <row r="439" spans="1:31" ht="13.2"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row>
    <row r="440" spans="1:31" ht="13.2"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row>
    <row r="441" spans="1:31" ht="13.2"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row>
    <row r="442" spans="1:31" ht="13.2"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row>
    <row r="443" spans="1:31" ht="13.2"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row>
    <row r="444" spans="1:31" ht="13.2"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row>
    <row r="445" spans="1:31" ht="13.2"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row>
    <row r="446" spans="1:31" ht="13.2"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row>
    <row r="447" spans="1:31" ht="13.2"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row>
    <row r="448" spans="1:31" ht="13.2"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row>
    <row r="449" spans="1:31" ht="13.2"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row>
    <row r="450" spans="1:31" ht="13.2"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row>
    <row r="451" spans="1:31" ht="13.2"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row>
    <row r="452" spans="1:31" ht="13.2"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row>
    <row r="453" spans="1:31" ht="13.2"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row>
    <row r="454" spans="1:31" ht="13.2"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row>
    <row r="455" spans="1:31" ht="13.2"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row>
    <row r="456" spans="1:31" ht="13.2"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row>
    <row r="457" spans="1:31" ht="13.2"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row>
    <row r="458" spans="1:31" ht="13.2"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row>
    <row r="459" spans="1:31" ht="13.2"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row>
    <row r="460" spans="1:31" ht="13.2"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row>
    <row r="461" spans="1:31" ht="13.2"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row>
    <row r="462" spans="1:31" ht="13.2"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row>
    <row r="463" spans="1:31" ht="13.2"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row>
    <row r="464" spans="1:31" ht="13.2"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row>
    <row r="465" spans="1:31" ht="13.2"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row>
    <row r="466" spans="1:31" ht="13.2"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row>
    <row r="467" spans="1:31" ht="13.2"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row>
    <row r="468" spans="1:31" ht="13.2"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row>
    <row r="469" spans="1:31" ht="13.2"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row>
    <row r="470" spans="1:31" ht="13.2"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row>
    <row r="471" spans="1:31" ht="13.2"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row>
    <row r="472" spans="1:31" ht="13.2"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row>
    <row r="473" spans="1:31" ht="13.2"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row>
    <row r="474" spans="1:31" ht="13.2"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row>
    <row r="475" spans="1:31" ht="13.2"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row>
    <row r="476" spans="1:31" ht="13.2"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row>
    <row r="477" spans="1:31" ht="13.2"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row>
    <row r="478" spans="1:31" ht="13.2"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row>
    <row r="479" spans="1:31" ht="13.2"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row>
    <row r="480" spans="1:31" ht="13.2"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row>
    <row r="481" spans="1:31" ht="13.2"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row>
    <row r="482" spans="1:31" ht="13.2"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row>
    <row r="483" spans="1:31" ht="13.2"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row>
    <row r="484" spans="1:31" ht="13.2"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row>
    <row r="485" spans="1:31" ht="13.2"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row>
    <row r="486" spans="1:31" ht="13.2"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row>
    <row r="487" spans="1:31" ht="13.2"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row>
    <row r="488" spans="1:31" ht="13.2"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row>
    <row r="489" spans="1:31" ht="13.2"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row>
    <row r="490" spans="1:31" ht="13.2"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row>
    <row r="491" spans="1:31" ht="13.2"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row>
    <row r="492" spans="1:31" ht="13.2"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row>
    <row r="493" spans="1:31" ht="13.2"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row>
    <row r="494" spans="1:31" ht="13.2"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row>
    <row r="495" spans="1:31" ht="13.2"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row>
    <row r="496" spans="1:31" ht="13.2"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row>
    <row r="497" spans="1:31" ht="13.2"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row>
    <row r="498" spans="1:31" ht="13.2"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row>
    <row r="499" spans="1:31" ht="13.2"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row>
    <row r="500" spans="1:31" ht="13.2"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row>
    <row r="501" spans="1:31" ht="13.2"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row>
    <row r="502" spans="1:31" ht="13.2"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row>
    <row r="503" spans="1:31" ht="13.2"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row>
    <row r="504" spans="1:31" ht="13.2"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row>
    <row r="505" spans="1:31" ht="13.2"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row>
    <row r="506" spans="1:31" ht="13.2"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row>
    <row r="507" spans="1:31" ht="13.2"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row>
    <row r="508" spans="1:31" ht="13.2"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row>
    <row r="509" spans="1:31" ht="13.2"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row>
    <row r="510" spans="1:31" ht="13.2"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row>
    <row r="511" spans="1:31" ht="13.2"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row>
    <row r="512" spans="1:31" ht="13.2"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row>
    <row r="513" spans="1:31" ht="13.2"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row>
    <row r="514" spans="1:31" ht="13.2"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row>
    <row r="515" spans="1:31" ht="13.2"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row>
    <row r="516" spans="1:31" ht="13.2"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row>
    <row r="517" spans="1:31" ht="13.2"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row>
    <row r="518" spans="1:31" ht="13.2"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row>
    <row r="519" spans="1:31" ht="13.2"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row>
    <row r="520" spans="1:31" ht="13.2"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row>
    <row r="521" spans="1:31" ht="13.2"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row>
    <row r="522" spans="1:31" ht="13.2"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row>
    <row r="523" spans="1:31" ht="13.2"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row>
    <row r="524" spans="1:31" ht="13.2"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row>
    <row r="525" spans="1:31" ht="13.2"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row>
    <row r="526" spans="1:31" ht="13.2"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row>
    <row r="527" spans="1:31" ht="13.2"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row>
    <row r="528" spans="1:31" ht="13.2"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row>
    <row r="529" spans="1:31" ht="13.2"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row>
    <row r="530" spans="1:31" ht="13.2"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row>
    <row r="531" spans="1:31" ht="13.2"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row>
    <row r="532" spans="1:31" ht="13.2"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row>
    <row r="533" spans="1:31" ht="13.2"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row>
    <row r="534" spans="1:31" ht="13.2"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row>
    <row r="535" spans="1:31" ht="13.2"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row>
    <row r="536" spans="1:31" ht="13.2"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row>
    <row r="537" spans="1:31" ht="13.2"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row>
    <row r="538" spans="1:31" ht="13.2"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row>
    <row r="539" spans="1:31" ht="13.2"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row>
    <row r="540" spans="1:31" ht="13.2"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row>
    <row r="541" spans="1:31" ht="13.2"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row>
    <row r="542" spans="1:31" ht="13.2"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row>
    <row r="543" spans="1:31" ht="13.2"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row>
    <row r="544" spans="1:31" ht="13.2"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row>
    <row r="545" spans="1:31" ht="13.2"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row>
    <row r="546" spans="1:31" ht="13.2"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row>
    <row r="547" spans="1:31" ht="13.2"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row>
    <row r="548" spans="1:31" ht="13.2"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row>
    <row r="549" spans="1:31" ht="13.2"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row>
    <row r="550" spans="1:31" ht="13.2"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row>
    <row r="551" spans="1:31" ht="13.2"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row>
    <row r="552" spans="1:31" ht="13.2"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row>
    <row r="553" spans="1:31" ht="13.2"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row>
    <row r="554" spans="1:31" ht="13.2"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row>
    <row r="555" spans="1:31" ht="13.2"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row>
    <row r="556" spans="1:31" ht="13.2"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row>
    <row r="557" spans="1:31" ht="13.2"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row>
    <row r="558" spans="1:31" ht="13.2"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row>
    <row r="559" spans="1:31" ht="13.2"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row>
    <row r="560" spans="1:31" ht="13.2"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row>
    <row r="561" spans="1:31" ht="13.2"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row>
    <row r="562" spans="1:31" ht="13.2"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row>
    <row r="563" spans="1:31" ht="13.2"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row>
    <row r="564" spans="1:31" ht="13.2"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row>
    <row r="565" spans="1:31" ht="13.2"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row>
    <row r="566" spans="1:31" ht="13.2"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row>
    <row r="567" spans="1:31" ht="13.2"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row>
    <row r="568" spans="1:31" ht="13.2"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row>
    <row r="569" spans="1:31" ht="13.2"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row>
    <row r="570" spans="1:31" ht="13.2"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row>
    <row r="571" spans="1:31" ht="13.2"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row>
    <row r="572" spans="1:31" ht="13.2"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row>
    <row r="573" spans="1:31" ht="13.2"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row>
    <row r="574" spans="1:31" ht="13.2"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row>
    <row r="575" spans="1:31" ht="13.2"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row>
    <row r="576" spans="1:31" ht="13.2"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row>
    <row r="577" spans="1:31" ht="13.2"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row>
    <row r="578" spans="1:31" ht="13.2"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row>
    <row r="579" spans="1:31" ht="13.2"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row>
    <row r="580" spans="1:31" ht="13.2"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row>
    <row r="581" spans="1:31" ht="13.2"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row>
    <row r="582" spans="1:31" ht="13.2"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row>
    <row r="583" spans="1:31" ht="13.2"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row>
    <row r="584" spans="1:31" ht="13.2"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row>
    <row r="585" spans="1:31" ht="13.2"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row>
    <row r="586" spans="1:31" ht="13.2"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row>
    <row r="587" spans="1:31" ht="13.2"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row>
    <row r="588" spans="1:31" ht="13.2"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row>
    <row r="589" spans="1:31" ht="13.2"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row>
    <row r="590" spans="1:31" ht="13.2"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row>
    <row r="591" spans="1:31" ht="13.2"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row>
    <row r="592" spans="1:31" ht="13.2"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row>
    <row r="593" spans="1:31" ht="13.2"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row>
    <row r="594" spans="1:31" ht="13.2"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row>
    <row r="595" spans="1:31" ht="13.2"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row>
    <row r="596" spans="1:31" ht="13.2"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row>
    <row r="597" spans="1:31" ht="13.2"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row>
    <row r="598" spans="1:31" ht="13.2"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row>
    <row r="599" spans="1:31" ht="13.2"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row>
    <row r="600" spans="1:31" ht="13.2"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row>
    <row r="601" spans="1:31" ht="13.2"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row>
    <row r="602" spans="1:31" ht="13.2"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row>
    <row r="603" spans="1:31" ht="13.2"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row>
    <row r="604" spans="1:31" ht="13.2"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row>
    <row r="605" spans="1:31" ht="13.2"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row>
    <row r="606" spans="1:31" ht="13.2"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row>
    <row r="607" spans="1:31" ht="13.2"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row>
    <row r="608" spans="1:31" ht="13.2"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row>
    <row r="609" spans="1:31" ht="13.2"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row>
    <row r="610" spans="1:31" ht="13.2"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row>
    <row r="611" spans="1:31" ht="13.2"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row>
    <row r="612" spans="1:31" ht="13.2"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row>
    <row r="613" spans="1:31" ht="13.2"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row>
    <row r="614" spans="1:31" ht="13.2"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row>
    <row r="615" spans="1:31" ht="13.2"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row>
    <row r="616" spans="1:31" ht="13.2"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row>
    <row r="617" spans="1:31" ht="13.2"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row>
    <row r="618" spans="1:31" ht="13.2"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row>
    <row r="619" spans="1:31" ht="13.2"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row>
    <row r="620" spans="1:31" ht="13.2"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row>
    <row r="621" spans="1:31" ht="13.2"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row>
    <row r="622" spans="1:31" ht="13.2"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row>
    <row r="623" spans="1:31" ht="13.2"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row>
    <row r="624" spans="1:31" ht="13.2"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row>
    <row r="625" spans="1:31" ht="13.2"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row>
    <row r="626" spans="1:31" ht="13.2"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row>
    <row r="627" spans="1:31" ht="13.2"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row>
    <row r="628" spans="1:31" ht="13.2"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row>
    <row r="629" spans="1:31" ht="13.2"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row>
    <row r="630" spans="1:31" ht="13.2"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row>
    <row r="631" spans="1:31" ht="13.2"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row>
    <row r="632" spans="1:31" ht="13.2"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row>
    <row r="633" spans="1:31" ht="13.2"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row>
    <row r="634" spans="1:31" ht="13.2"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row>
    <row r="635" spans="1:31" ht="13.2"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row>
    <row r="636" spans="1:31" ht="13.2"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row>
    <row r="637" spans="1:31" ht="13.2"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row>
    <row r="638" spans="1:31" ht="13.2"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row>
    <row r="639" spans="1:31" ht="13.2"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row>
    <row r="640" spans="1:31" ht="13.2"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row>
    <row r="641" spans="1:31" ht="13.2"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row>
    <row r="642" spans="1:31" ht="13.2"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row>
    <row r="643" spans="1:31" ht="13.2"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row>
    <row r="644" spans="1:31" ht="13.2"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row>
    <row r="645" spans="1:31" ht="13.2"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row>
    <row r="646" spans="1:31" ht="13.2"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row>
    <row r="647" spans="1:31" ht="13.2"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row>
    <row r="648" spans="1:31" ht="13.2"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row>
    <row r="649" spans="1:31" ht="13.2"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row>
    <row r="650" spans="1:31" ht="13.2"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row>
    <row r="651" spans="1:31" ht="13.2"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row>
    <row r="652" spans="1:31" ht="13.2"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row>
    <row r="653" spans="1:31" ht="13.2"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row>
    <row r="654" spans="1:31" ht="13.2"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row>
    <row r="655" spans="1:31" ht="13.2"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row>
    <row r="656" spans="1:31" ht="13.2"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row>
    <row r="657" spans="1:31" ht="13.2"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row>
    <row r="658" spans="1:31" ht="13.2"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row>
    <row r="659" spans="1:31" ht="13.2"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row>
    <row r="660" spans="1:31" ht="13.2"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row>
    <row r="661" spans="1:31" ht="13.2"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row>
    <row r="662" spans="1:31" ht="13.2"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row>
    <row r="663" spans="1:31" ht="13.2"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row>
    <row r="664" spans="1:31" ht="13.2"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row>
    <row r="665" spans="1:31" ht="13.2"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row>
    <row r="666" spans="1:31" ht="13.2"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row>
    <row r="667" spans="1:31" ht="13.2"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row>
    <row r="668" spans="1:31" ht="13.2"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row>
    <row r="669" spans="1:31" ht="13.2"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row>
    <row r="670" spans="1:31" ht="13.2"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row>
    <row r="671" spans="1:31" ht="13.2"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row>
    <row r="672" spans="1:31" ht="13.2"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row>
    <row r="673" spans="1:31" ht="13.2"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row>
    <row r="674" spans="1:31" ht="13.2"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row>
    <row r="675" spans="1:31" ht="13.2"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row>
    <row r="676" spans="1:31" ht="13.2"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row>
    <row r="677" spans="1:31" ht="13.2"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row>
    <row r="678" spans="1:31" ht="13.2"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row>
    <row r="679" spans="1:31" ht="13.2"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row>
    <row r="680" spans="1:31" ht="13.2"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row>
    <row r="681" spans="1:31" ht="13.2"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row>
    <row r="682" spans="1:31" ht="13.2"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row>
    <row r="683" spans="1:31" ht="13.2"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row>
    <row r="684" spans="1:31" ht="13.2"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row>
    <row r="685" spans="1:31" ht="13.2"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row>
    <row r="686" spans="1:31" ht="13.2"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row>
    <row r="687" spans="1:31" ht="13.2"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row>
    <row r="688" spans="1:31" ht="13.2"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row>
    <row r="689" spans="1:31" ht="13.2"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row>
    <row r="690" spans="1:31" ht="13.2"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row>
    <row r="691" spans="1:31" ht="13.2"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row>
    <row r="692" spans="1:31" ht="13.2"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row>
    <row r="693" spans="1:31" ht="13.2"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row>
    <row r="694" spans="1:31" ht="13.2"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row>
    <row r="695" spans="1:31" ht="13.2"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row>
    <row r="696" spans="1:31" ht="13.2"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row>
    <row r="697" spans="1:31" ht="13.2"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row>
    <row r="698" spans="1:31" ht="13.2"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row>
    <row r="699" spans="1:31" ht="13.2"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row>
    <row r="700" spans="1:31" ht="13.2"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row>
    <row r="701" spans="1:31" ht="13.2"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row>
    <row r="702" spans="1:31" ht="13.2"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row>
    <row r="703" spans="1:31" ht="13.2"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row>
    <row r="704" spans="1:31" ht="13.2"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row>
    <row r="705" spans="1:31" ht="13.2"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row>
    <row r="706" spans="1:31" ht="13.2"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row>
    <row r="707" spans="1:31" ht="13.2"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row>
    <row r="708" spans="1:31" ht="13.2"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row>
    <row r="709" spans="1:31" ht="13.2"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row>
    <row r="710" spans="1:31" ht="13.2"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row>
    <row r="711" spans="1:31" ht="13.2"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row>
    <row r="712" spans="1:31" ht="13.2"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row>
    <row r="713" spans="1:31" ht="13.2"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row>
    <row r="714" spans="1:31" ht="13.2"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row>
    <row r="715" spans="1:31" ht="13.2"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row>
    <row r="716" spans="1:31" ht="13.2"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row>
    <row r="717" spans="1:31" ht="13.2"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row>
    <row r="718" spans="1:31" ht="13.2"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row>
    <row r="719" spans="1:31" ht="13.2"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row>
    <row r="720" spans="1:31" ht="13.2"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row>
    <row r="721" spans="1:31" ht="13.2"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row>
    <row r="722" spans="1:31" ht="13.2"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row>
    <row r="723" spans="1:31" ht="13.2"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row>
    <row r="724" spans="1:31" ht="13.2"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row>
    <row r="725" spans="1:31" ht="13.2"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row>
    <row r="726" spans="1:31" ht="13.2"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row>
    <row r="727" spans="1:31" ht="13.2"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row>
    <row r="728" spans="1:31" ht="13.2"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row>
    <row r="729" spans="1:31" ht="13.2"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row>
    <row r="730" spans="1:31" ht="13.2"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row>
    <row r="731" spans="1:31" ht="13.2"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row>
    <row r="732" spans="1:31" ht="13.2"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row>
    <row r="733" spans="1:31" ht="13.2"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row>
    <row r="734" spans="1:31" ht="13.2"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row>
    <row r="735" spans="1:31" ht="13.2"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row>
    <row r="736" spans="1:31" ht="13.2"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row>
    <row r="737" spans="1:31" ht="13.2"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row>
    <row r="738" spans="1:31" ht="13.2"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row>
    <row r="739" spans="1:31" ht="13.2"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row>
    <row r="740" spans="1:31" ht="13.2"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row>
    <row r="741" spans="1:31" ht="13.2"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row>
    <row r="742" spans="1:31" ht="13.2"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row>
    <row r="743" spans="1:31" ht="13.2"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row>
    <row r="744" spans="1:31" ht="13.2"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row>
    <row r="745" spans="1:31" ht="13.2"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row>
    <row r="746" spans="1:31" ht="13.2"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row>
    <row r="747" spans="1:31" ht="13.2"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row>
    <row r="748" spans="1:31" ht="13.2"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row>
    <row r="749" spans="1:31" ht="13.2"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row>
    <row r="750" spans="1:31" ht="13.2"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row>
    <row r="751" spans="1:31" ht="13.2"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row>
    <row r="752" spans="1:31" ht="13.2"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row>
    <row r="753" spans="1:31" ht="13.2"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row>
    <row r="754" spans="1:31" ht="13.2"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row>
    <row r="755" spans="1:31" ht="13.2"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row>
    <row r="756" spans="1:31" ht="13.2"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row>
    <row r="757" spans="1:31" ht="13.2"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row>
    <row r="758" spans="1:31" ht="13.2"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row>
    <row r="759" spans="1:31" ht="13.2"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row>
    <row r="760" spans="1:31" ht="13.2"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row>
    <row r="761" spans="1:31" ht="13.2"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row>
    <row r="762" spans="1:31" ht="13.2"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row>
    <row r="763" spans="1:31" ht="13.2"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row>
    <row r="764" spans="1:31" ht="13.2"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row>
    <row r="765" spans="1:31" ht="13.2"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row>
    <row r="766" spans="1:31" ht="13.2"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row>
    <row r="767" spans="1:31" ht="13.2"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row>
    <row r="768" spans="1:31" ht="13.2"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row>
    <row r="769" spans="1:31" ht="13.2"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row>
    <row r="770" spans="1:31" ht="13.2"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row>
    <row r="771" spans="1:31" ht="13.2"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row>
    <row r="772" spans="1:31" ht="13.2"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row>
    <row r="773" spans="1:31" ht="13.2"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row>
    <row r="774" spans="1:31" ht="13.2"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row>
    <row r="775" spans="1:31" ht="13.2"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row>
    <row r="776" spans="1:31" ht="13.2"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row>
    <row r="777" spans="1:31" ht="13.2"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row>
    <row r="778" spans="1:31" ht="13.2"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row>
    <row r="779" spans="1:31" ht="13.2"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row>
    <row r="780" spans="1:31" ht="13.2"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row>
    <row r="781" spans="1:31" ht="13.2"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row>
    <row r="782" spans="1:31" ht="13.2"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row>
    <row r="783" spans="1:31" ht="13.2"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row>
    <row r="784" spans="1:31" ht="13.2"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row>
    <row r="785" spans="1:31" ht="13.2"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row>
    <row r="786" spans="1:31" ht="13.2"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row>
    <row r="787" spans="1:31" ht="13.2"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row>
    <row r="788" spans="1:31" ht="13.2"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row>
    <row r="789" spans="1:31" ht="13.2"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row>
    <row r="790" spans="1:31" ht="13.2"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row>
    <row r="791" spans="1:31" ht="13.2"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row>
    <row r="792" spans="1:31" ht="13.2"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row>
    <row r="793" spans="1:31" ht="13.2"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row>
    <row r="794" spans="1:31" ht="13.2"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row>
    <row r="795" spans="1:31" ht="13.2"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row>
    <row r="796" spans="1:31" ht="13.2"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row>
    <row r="797" spans="1:31" ht="13.2"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row>
    <row r="798" spans="1:31" ht="13.2"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row>
    <row r="799" spans="1:31" ht="13.2"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row>
    <row r="800" spans="1:31" ht="13.2"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row>
    <row r="801" spans="1:31" ht="13.2"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row>
    <row r="802" spans="1:31" ht="13.2"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row>
    <row r="803" spans="1:31" ht="13.2"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row>
    <row r="804" spans="1:31" ht="13.2"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row>
    <row r="805" spans="1:31" ht="13.2"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row>
    <row r="806" spans="1:31" ht="13.2"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row>
    <row r="807" spans="1:31" ht="13.2"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row>
    <row r="808" spans="1:31" ht="13.2"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row>
    <row r="809" spans="1:31" ht="13.2"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row>
    <row r="810" spans="1:31" ht="13.2"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row>
    <row r="811" spans="1:31" ht="13.2"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row>
    <row r="812" spans="1:31" ht="13.2"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row>
    <row r="813" spans="1:31" ht="13.2"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row>
    <row r="814" spans="1:31" ht="13.2"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row>
    <row r="815" spans="1:31" ht="13.2"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row>
    <row r="816" spans="1:31" ht="13.2"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row>
    <row r="817" spans="1:31" ht="13.2"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row>
    <row r="818" spans="1:31" ht="13.2"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row>
    <row r="819" spans="1:31" ht="13.2"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row>
    <row r="820" spans="1:31" ht="13.2"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row>
    <row r="821" spans="1:31" ht="13.2"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row>
    <row r="822" spans="1:31" ht="13.2"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row>
    <row r="823" spans="1:31" ht="13.2"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row>
    <row r="824" spans="1:31" ht="13.2"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row>
    <row r="825" spans="1:31" ht="13.2"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row>
    <row r="826" spans="1:31" ht="13.2"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row>
    <row r="827" spans="1:31" ht="13.2"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row>
    <row r="828" spans="1:31" ht="13.2"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row>
    <row r="829" spans="1:31" ht="13.2"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row>
    <row r="830" spans="1:31" ht="13.2"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row>
    <row r="831" spans="1:31" ht="13.2"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row>
    <row r="832" spans="1:31" ht="13.2"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row>
    <row r="833" spans="1:31" ht="13.2"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row>
    <row r="834" spans="1:31" ht="13.2"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row>
    <row r="835" spans="1:31" ht="13.2"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row>
    <row r="836" spans="1:31" ht="13.2"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row>
    <row r="837" spans="1:31" ht="13.2"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row>
    <row r="838" spans="1:31" ht="13.2"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row>
    <row r="839" spans="1:31" ht="13.2"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row>
    <row r="840" spans="1:31" ht="13.2"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row>
    <row r="841" spans="1:31" ht="13.2"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row>
    <row r="842" spans="1:31" ht="13.2"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row>
    <row r="843" spans="1:31" ht="13.2"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row>
    <row r="844" spans="1:31" ht="13.2"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row>
    <row r="845" spans="1:31" ht="13.2"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row>
    <row r="846" spans="1:31" ht="13.2"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row>
    <row r="847" spans="1:31" ht="13.2"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row>
    <row r="848" spans="1:31" ht="13.2"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row>
    <row r="849" spans="1:31" ht="13.2"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row>
    <row r="850" spans="1:31" ht="13.2"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row>
    <row r="851" spans="1:31" ht="13.2"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row>
    <row r="852" spans="1:31" ht="13.2"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row>
    <row r="853" spans="1:31" ht="13.2"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row>
    <row r="854" spans="1:31" ht="13.2"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row>
    <row r="855" spans="1:31" ht="13.2"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row>
    <row r="856" spans="1:31" ht="13.2"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row>
    <row r="857" spans="1:31" ht="13.2"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row>
    <row r="858" spans="1:31" ht="13.2"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row>
    <row r="859" spans="1:31" ht="13.2"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row>
    <row r="860" spans="1:31" ht="13.2"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row>
    <row r="861" spans="1:31" ht="13.2"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row>
    <row r="862" spans="1:31" ht="13.2"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row>
    <row r="863" spans="1:31" ht="13.2"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row>
    <row r="864" spans="1:31" ht="13.2"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row>
    <row r="865" spans="1:31" ht="13.2"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row>
    <row r="866" spans="1:31" ht="13.2"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row>
    <row r="867" spans="1:31" ht="13.2"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row>
    <row r="868" spans="1:31" ht="13.2"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row>
    <row r="869" spans="1:31" ht="13.2"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row>
    <row r="870" spans="1:31" ht="13.2"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row>
    <row r="871" spans="1:31" ht="13.2"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row>
    <row r="872" spans="1:31" ht="13.2"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row>
    <row r="873" spans="1:31" ht="13.2"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row>
    <row r="874" spans="1:31" ht="13.2"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row>
    <row r="875" spans="1:31" ht="13.2"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row>
    <row r="876" spans="1:31" ht="13.2"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row>
    <row r="877" spans="1:31" ht="13.2"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row>
    <row r="878" spans="1:31" ht="13.2"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row>
    <row r="879" spans="1:31" ht="13.2"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row>
    <row r="880" spans="1:31" ht="13.2"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row>
    <row r="881" spans="1:31" ht="13.2"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row>
    <row r="882" spans="1:31" ht="13.2"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row>
    <row r="883" spans="1:31" ht="13.2"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row>
    <row r="884" spans="1:31" ht="13.2"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row>
    <row r="885" spans="1:31" ht="13.2"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row>
    <row r="886" spans="1:31" ht="13.2"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row>
    <row r="887" spans="1:31" ht="13.2"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row>
    <row r="888" spans="1:31" ht="13.2"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row>
    <row r="889" spans="1:31" ht="13.2"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row>
    <row r="890" spans="1:31" ht="13.2"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row>
    <row r="891" spans="1:31" ht="13.2"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row>
    <row r="892" spans="1:31" ht="13.2"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row>
    <row r="893" spans="1:31" ht="13.2"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row>
    <row r="894" spans="1:31" ht="13.2"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row>
    <row r="895" spans="1:31" ht="13.2"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row>
    <row r="896" spans="1:31" ht="13.2"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row>
    <row r="897" spans="1:31" ht="13.2"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row>
    <row r="898" spans="1:31" ht="13.2"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row>
    <row r="899" spans="1:31" ht="13.2"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row>
    <row r="900" spans="1:31" ht="13.2"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row>
    <row r="901" spans="1:31" ht="13.2"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row>
    <row r="902" spans="1:31" ht="13.2"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row>
    <row r="903" spans="1:31" ht="13.2"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row>
    <row r="904" spans="1:31" ht="13.2"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row>
    <row r="905" spans="1:31" ht="13.2"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row>
    <row r="906" spans="1:31" ht="13.2"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row>
    <row r="907" spans="1:31" ht="13.2"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row>
    <row r="908" spans="1:31" ht="13.2"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row>
    <row r="909" spans="1:31" ht="13.2"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row>
    <row r="910" spans="1:31" ht="13.2"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row>
    <row r="911" spans="1:31" ht="13.2"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row>
    <row r="912" spans="1:31" ht="13.2"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row>
    <row r="913" spans="1:31" ht="13.2"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row>
    <row r="914" spans="1:31" ht="13.2"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row>
    <row r="915" spans="1:31" ht="13.2"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row>
    <row r="916" spans="1:31" ht="13.2"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row>
    <row r="917" spans="1:31" ht="13.2"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row>
    <row r="918" spans="1:31" ht="13.2"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row>
    <row r="919" spans="1:31" ht="13.2"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row>
    <row r="920" spans="1:31" ht="13.2"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row>
    <row r="921" spans="1:31" ht="13.2"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row>
    <row r="922" spans="1:31" ht="13.2"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row>
    <row r="923" spans="1:31" ht="13.2"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row>
    <row r="924" spans="1:31" ht="13.2"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row>
    <row r="925" spans="1:31" ht="13.2"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row>
    <row r="926" spans="1:31" ht="13.2"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row>
    <row r="927" spans="1:31" ht="13.2"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row>
    <row r="928" spans="1:31" ht="13.2"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row>
    <row r="929" spans="1:31" ht="13.2"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row>
    <row r="930" spans="1:31" ht="13.2"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row>
    <row r="931" spans="1:31" ht="13.2"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row>
    <row r="932" spans="1:31" ht="13.2"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row>
    <row r="933" spans="1:31" ht="13.2"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row>
    <row r="934" spans="1:31" ht="13.2"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row>
    <row r="935" spans="1:31" ht="13.2"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row>
    <row r="936" spans="1:31" ht="13.2"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row>
    <row r="937" spans="1:31" ht="13.2"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row>
    <row r="938" spans="1:31" ht="13.2"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row>
    <row r="939" spans="1:31" ht="13.2"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row>
    <row r="940" spans="1:31" ht="13.2"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row>
    <row r="941" spans="1:31" ht="13.2"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row>
    <row r="942" spans="1:31" ht="13.2"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row>
    <row r="943" spans="1:31" ht="13.2"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row>
    <row r="944" spans="1:31" ht="13.2"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row>
    <row r="945" spans="1:31" ht="13.2"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row>
    <row r="946" spans="1:31" ht="13.2"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row>
    <row r="947" spans="1:31" ht="13.2"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row>
    <row r="948" spans="1:31" ht="13.2"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row>
    <row r="949" spans="1:31" ht="13.2"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row>
    <row r="950" spans="1:31" ht="13.2"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row>
    <row r="951" spans="1:31" ht="13.2"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row>
    <row r="952" spans="1:31" ht="13.2"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row>
    <row r="953" spans="1:31" ht="13.2"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row>
    <row r="954" spans="1:31" ht="13.2"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row>
    <row r="955" spans="1:31" ht="13.2"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row>
    <row r="956" spans="1:31" ht="13.2"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row>
    <row r="957" spans="1:31" ht="13.2"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row>
    <row r="958" spans="1:31" ht="13.2"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row>
    <row r="959" spans="1:31" ht="13.2"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row>
    <row r="960" spans="1:31" ht="13.2"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row>
    <row r="961" spans="1:31" ht="13.2"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row>
    <row r="962" spans="1:31" ht="13.2"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row>
    <row r="963" spans="1:31" ht="13.2"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row>
    <row r="964" spans="1:31" ht="13.2"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row>
    <row r="965" spans="1:31" ht="13.2"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row>
    <row r="966" spans="1:31" ht="13.2"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row>
    <row r="967" spans="1:31" ht="13.2"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row>
    <row r="968" spans="1:31" ht="13.2"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row>
    <row r="969" spans="1:31" ht="13.2"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row>
    <row r="970" spans="1:31" ht="13.2"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row>
    <row r="971" spans="1:31" ht="13.2"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row>
    <row r="972" spans="1:31" ht="13.2"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row>
    <row r="973" spans="1:31" ht="13.2"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row>
    <row r="974" spans="1:31" ht="13.2"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row>
    <row r="975" spans="1:31" ht="13.2"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row>
    <row r="976" spans="1:31" ht="13.2"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row>
    <row r="977" spans="1:31" ht="13.2"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row>
    <row r="978" spans="1:31" ht="13.2"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row>
    <row r="979" spans="1:31" ht="13.2"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row>
    <row r="980" spans="1:31" ht="13.2"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row>
    <row r="981" spans="1:31" ht="13.2"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row>
    <row r="982" spans="1:31" ht="13.2"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row>
    <row r="983" spans="1:31" ht="13.2"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row>
    <row r="984" spans="1:31" ht="13.2"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row>
    <row r="985" spans="1:31" ht="13.2"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row>
    <row r="986" spans="1:31" ht="13.2"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row>
    <row r="987" spans="1:31" ht="13.2"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row>
    <row r="988" spans="1:31" ht="13.2"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row>
    <row r="989" spans="1:31" ht="13.2"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row>
    <row r="990" spans="1:31" ht="13.2"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row>
    <row r="991" spans="1:31" ht="13.2"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row>
    <row r="992" spans="1:31" ht="13.2"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row>
    <row r="993" spans="1:31" ht="13.2"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row>
    <row r="994" spans="1:31" ht="13.2"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row>
    <row r="995" spans="1:31" ht="13.2"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row>
    <row r="996" spans="1:31" ht="13.2"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row>
    <row r="997" spans="1:31" ht="13.2" x14ac:dyDescent="0.25">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row>
    <row r="998" spans="1:31" ht="13.2" x14ac:dyDescent="0.25">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row>
    <row r="999" spans="1:31" ht="13.2" x14ac:dyDescent="0.25">
      <c r="A999" s="2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row>
    <row r="1000" spans="1:31" ht="13.2" x14ac:dyDescent="0.25">
      <c r="A1000" s="2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row>
  </sheetData>
  <dataValidations count="3">
    <dataValidation type="list" allowBlank="1" showErrorMessage="1" sqref="B2" xr:uid="{00000000-0002-0000-0100-000000000000}">
      <formula1>"CTE,Technical College,Apprenticeship,Concurrent Enrollment,Industry Recognized ,IRC: Independent,CTE Course Certification"</formula1>
    </dataValidation>
    <dataValidation type="list" allowBlank="1" showErrorMessage="1" sqref="C2" xr:uid="{00000000-0002-0000-0100-000001000000}">
      <formula1>"Advanced Manufacturing &amp; Engineering,Agriculture,Arts, Entertainment and Design,Business Management and Entrepreneurship,Construction,Digital Technology,Education,Energy and Natural Resources,Financial Services,Healthcare and Human Services,Hospitality, E"&amp;"vents and Tourism,Marketing,Public Service and Safety,Supply Chain and Transportation,General Education"</formula1>
    </dataValidation>
    <dataValidation type="list" allowBlank="1" showErrorMessage="1" sqref="AB2" xr:uid="{00000000-0002-0000-0100-000002000000}">
      <formula1>"Tier 1,Tier 2,Tier 3,Springboard Credential,Not a First Credential"</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H1000"/>
  <sheetViews>
    <sheetView zoomScale="150" zoomScaleNormal="150" workbookViewId="0">
      <pane xSplit="4" ySplit="1" topLeftCell="E21" activePane="bottomRight" state="frozen"/>
      <selection pane="topRight" activeCell="E1" sqref="E1"/>
      <selection pane="bottomLeft" activeCell="A2" sqref="A2"/>
      <selection pane="bottomRight" activeCell="AE22" sqref="AE22"/>
    </sheetView>
  </sheetViews>
  <sheetFormatPr defaultColWidth="12.6640625" defaultRowHeight="15.75" customHeight="1" x14ac:dyDescent="0.25"/>
  <cols>
    <col min="1" max="1" width="10.44140625" bestFit="1" customWidth="1"/>
    <col min="2" max="2" width="25.33203125" customWidth="1"/>
    <col min="3" max="3" width="25.44140625" customWidth="1"/>
    <col min="4" max="4" width="25.109375" customWidth="1"/>
    <col min="5" max="5" width="25" customWidth="1"/>
    <col min="6" max="6" width="25.6640625" customWidth="1"/>
    <col min="7" max="9" width="12.6640625" hidden="1"/>
    <col min="10" max="10" width="19.44140625" customWidth="1"/>
    <col min="11" max="19" width="12.6640625" hidden="1"/>
    <col min="20" max="20" width="15.109375" customWidth="1"/>
    <col min="21" max="28" width="12.6640625" hidden="1"/>
    <col min="29" max="30" width="15.109375" customWidth="1"/>
    <col min="31" max="31" width="20" customWidth="1"/>
    <col min="32" max="32" width="27.6640625" customWidth="1"/>
  </cols>
  <sheetData>
    <row r="1" spans="1:34" s="37" customFormat="1" ht="93" customHeight="1" x14ac:dyDescent="0.25">
      <c r="A1" s="29" t="s">
        <v>0</v>
      </c>
      <c r="B1" s="84" t="s">
        <v>1</v>
      </c>
      <c r="C1" s="85" t="s">
        <v>2</v>
      </c>
      <c r="D1" s="86" t="s">
        <v>3</v>
      </c>
      <c r="E1" s="29" t="s">
        <v>7</v>
      </c>
      <c r="F1" s="29" t="s">
        <v>9</v>
      </c>
      <c r="G1" s="31" t="s">
        <v>11</v>
      </c>
      <c r="H1" s="31" t="s">
        <v>12</v>
      </c>
      <c r="I1" s="31" t="s">
        <v>6</v>
      </c>
      <c r="J1" s="29" t="s">
        <v>14</v>
      </c>
      <c r="K1" s="29" t="s">
        <v>16</v>
      </c>
      <c r="L1" s="32" t="s">
        <v>22</v>
      </c>
      <c r="M1" s="33" t="s">
        <v>23</v>
      </c>
      <c r="N1" s="33" t="s">
        <v>24</v>
      </c>
      <c r="O1" s="33" t="s">
        <v>8</v>
      </c>
      <c r="P1" s="33" t="s">
        <v>10</v>
      </c>
      <c r="Q1" s="33" t="s">
        <v>25</v>
      </c>
      <c r="R1" s="29" t="s">
        <v>13</v>
      </c>
      <c r="S1" s="29" t="s">
        <v>26</v>
      </c>
      <c r="T1" s="33" t="s">
        <v>27</v>
      </c>
      <c r="U1" s="29" t="s">
        <v>13</v>
      </c>
      <c r="V1" s="29" t="s">
        <v>28</v>
      </c>
      <c r="W1" s="31" t="s">
        <v>15</v>
      </c>
      <c r="X1" s="31" t="s">
        <v>29</v>
      </c>
      <c r="Y1" s="32" t="s">
        <v>30</v>
      </c>
      <c r="Z1" s="33" t="s">
        <v>32</v>
      </c>
      <c r="AA1" s="33" t="s">
        <v>17</v>
      </c>
      <c r="AB1" s="33" t="s">
        <v>34</v>
      </c>
      <c r="AC1" s="30" t="s">
        <v>35</v>
      </c>
      <c r="AD1" s="34" t="s">
        <v>36</v>
      </c>
      <c r="AE1" s="87" t="s">
        <v>20</v>
      </c>
      <c r="AF1" s="35" t="s">
        <v>21</v>
      </c>
      <c r="AG1" s="36"/>
      <c r="AH1" s="36"/>
    </row>
    <row r="2" spans="1:34" s="52" customFormat="1" ht="101.25" customHeight="1" x14ac:dyDescent="0.25">
      <c r="A2" s="55" t="s">
        <v>38</v>
      </c>
      <c r="B2" s="41" t="s">
        <v>42</v>
      </c>
      <c r="C2" s="39" t="s">
        <v>45</v>
      </c>
      <c r="D2" s="40" t="s">
        <v>51</v>
      </c>
      <c r="E2" s="39" t="s">
        <v>53</v>
      </c>
      <c r="F2" s="39" t="s">
        <v>54</v>
      </c>
      <c r="G2" s="90">
        <v>14.0101</v>
      </c>
      <c r="H2" s="39" t="s">
        <v>61</v>
      </c>
      <c r="I2" s="39" t="s">
        <v>62</v>
      </c>
      <c r="J2" s="80">
        <f t="shared" ref="J2:J3" si="0">19.036136626*2080</f>
        <v>39595.16418208</v>
      </c>
      <c r="K2" s="80">
        <f t="shared" ref="K2:K3" si="1">33.7659562357*2080</f>
        <v>70233.188970256</v>
      </c>
      <c r="L2" s="45" t="s">
        <v>63</v>
      </c>
      <c r="M2" s="45">
        <f>L2 /2</f>
        <v>0</v>
      </c>
      <c r="N2" s="39" t="s">
        <v>64</v>
      </c>
      <c r="O2" s="38">
        <v>2</v>
      </c>
      <c r="P2" s="38">
        <v>1</v>
      </c>
      <c r="Q2" s="38">
        <v>3</v>
      </c>
      <c r="R2" s="38">
        <v>3</v>
      </c>
      <c r="S2" s="38">
        <v>1</v>
      </c>
      <c r="T2" s="46">
        <f t="shared" ref="T2:T33" si="2">O2+P2+Q2+R2+S2</f>
        <v>10</v>
      </c>
      <c r="U2" s="47" t="s">
        <v>68</v>
      </c>
      <c r="V2" s="39" t="s">
        <v>1535</v>
      </c>
      <c r="W2" s="39" t="s">
        <v>70</v>
      </c>
      <c r="X2" s="39" t="s">
        <v>72</v>
      </c>
      <c r="Y2" s="48">
        <v>3</v>
      </c>
      <c r="Z2" s="48">
        <v>3</v>
      </c>
      <c r="AA2" s="48">
        <v>3</v>
      </c>
      <c r="AB2" s="48"/>
      <c r="AC2" s="46">
        <f>Y2 + Z2 + AA2</f>
        <v>9</v>
      </c>
      <c r="AD2" s="50">
        <f t="shared" ref="AD2:AD33" si="3">T2 + AC2</f>
        <v>19</v>
      </c>
      <c r="AE2" s="41" t="s">
        <v>79</v>
      </c>
      <c r="AF2" s="41"/>
      <c r="AG2" s="51"/>
      <c r="AH2" s="51"/>
    </row>
    <row r="3" spans="1:34" s="52" customFormat="1" ht="74.25" customHeight="1" x14ac:dyDescent="0.25">
      <c r="A3" s="55" t="s">
        <v>82</v>
      </c>
      <c r="B3" s="41" t="s">
        <v>42</v>
      </c>
      <c r="C3" s="39" t="s">
        <v>45</v>
      </c>
      <c r="D3" s="40" t="s">
        <v>86</v>
      </c>
      <c r="E3" s="39" t="s">
        <v>53</v>
      </c>
      <c r="F3" s="39" t="s">
        <v>54</v>
      </c>
      <c r="G3" s="90">
        <v>15.061299999999999</v>
      </c>
      <c r="H3" s="39" t="s">
        <v>61</v>
      </c>
      <c r="I3" s="39" t="s">
        <v>62</v>
      </c>
      <c r="J3" s="80">
        <f t="shared" si="0"/>
        <v>39595.16418208</v>
      </c>
      <c r="K3" s="80">
        <f t="shared" si="1"/>
        <v>70233.188970256</v>
      </c>
      <c r="L3" s="45" t="s">
        <v>63</v>
      </c>
      <c r="M3" s="45" t="s">
        <v>63</v>
      </c>
      <c r="N3" s="39" t="s">
        <v>64</v>
      </c>
      <c r="O3" s="38">
        <v>2</v>
      </c>
      <c r="P3" s="38">
        <v>1</v>
      </c>
      <c r="Q3" s="38">
        <v>3</v>
      </c>
      <c r="R3" s="38">
        <v>3</v>
      </c>
      <c r="S3" s="38">
        <v>1</v>
      </c>
      <c r="T3" s="46">
        <f t="shared" si="2"/>
        <v>10</v>
      </c>
      <c r="U3" s="47" t="s">
        <v>94</v>
      </c>
      <c r="V3" s="39" t="s">
        <v>1535</v>
      </c>
      <c r="W3" s="39" t="s">
        <v>70</v>
      </c>
      <c r="X3" s="39" t="s">
        <v>72</v>
      </c>
      <c r="Y3" s="48">
        <v>3</v>
      </c>
      <c r="Z3" s="48">
        <v>3</v>
      </c>
      <c r="AA3" s="48">
        <v>3</v>
      </c>
      <c r="AB3" s="55"/>
      <c r="AC3" s="46">
        <f t="shared" ref="AC3:AC33" si="4">Y3+Z3+AA3</f>
        <v>9</v>
      </c>
      <c r="AD3" s="50">
        <f t="shared" si="3"/>
        <v>19</v>
      </c>
      <c r="AE3" s="41" t="s">
        <v>79</v>
      </c>
      <c r="AF3" s="41"/>
      <c r="AG3" s="51"/>
      <c r="AH3" s="51"/>
    </row>
    <row r="4" spans="1:34" s="52" customFormat="1" ht="108" customHeight="1" x14ac:dyDescent="0.25">
      <c r="A4" s="55" t="s">
        <v>99</v>
      </c>
      <c r="B4" s="41" t="s">
        <v>42</v>
      </c>
      <c r="C4" s="39" t="s">
        <v>45</v>
      </c>
      <c r="D4" s="40" t="s">
        <v>101</v>
      </c>
      <c r="E4" s="39" t="s">
        <v>53</v>
      </c>
      <c r="F4" s="39" t="s">
        <v>102</v>
      </c>
      <c r="G4" s="90">
        <v>48.050800000000002</v>
      </c>
      <c r="H4" s="39" t="s">
        <v>103</v>
      </c>
      <c r="I4" s="39" t="s">
        <v>62</v>
      </c>
      <c r="J4" s="80">
        <f>18.2134905448*2080</f>
        <v>37884.060333183996</v>
      </c>
      <c r="K4" s="80">
        <f>27.874905826*2080</f>
        <v>57979.804118079999</v>
      </c>
      <c r="L4" s="45" t="s">
        <v>112</v>
      </c>
      <c r="M4" s="45">
        <f t="shared" ref="M4:M9" si="5">L4 / 2</f>
        <v>142.5</v>
      </c>
      <c r="N4" s="39" t="s">
        <v>64</v>
      </c>
      <c r="O4" s="38">
        <v>2</v>
      </c>
      <c r="P4" s="38">
        <v>1</v>
      </c>
      <c r="Q4" s="38">
        <v>3</v>
      </c>
      <c r="R4" s="38">
        <v>2</v>
      </c>
      <c r="S4" s="38">
        <v>1</v>
      </c>
      <c r="T4" s="46">
        <f t="shared" si="2"/>
        <v>9</v>
      </c>
      <c r="U4" s="47" t="s">
        <v>121</v>
      </c>
      <c r="V4" s="39" t="s">
        <v>1535</v>
      </c>
      <c r="W4" s="39" t="s">
        <v>70</v>
      </c>
      <c r="X4" s="39" t="s">
        <v>72</v>
      </c>
      <c r="Y4" s="48">
        <v>2</v>
      </c>
      <c r="Z4" s="48">
        <v>3</v>
      </c>
      <c r="AA4" s="48">
        <v>3</v>
      </c>
      <c r="AB4" s="48"/>
      <c r="AC4" s="46">
        <f t="shared" si="4"/>
        <v>8</v>
      </c>
      <c r="AD4" s="50">
        <f t="shared" si="3"/>
        <v>17</v>
      </c>
      <c r="AE4" s="41" t="s">
        <v>79</v>
      </c>
      <c r="AF4" s="41"/>
      <c r="AG4" s="51"/>
      <c r="AH4" s="51"/>
    </row>
    <row r="5" spans="1:34" s="52" customFormat="1" ht="75.900000000000006" customHeight="1" x14ac:dyDescent="0.25">
      <c r="A5" s="55" t="s">
        <v>126</v>
      </c>
      <c r="B5" s="41" t="s">
        <v>42</v>
      </c>
      <c r="C5" s="39" t="s">
        <v>127</v>
      </c>
      <c r="D5" s="40" t="s">
        <v>128</v>
      </c>
      <c r="E5" s="39" t="s">
        <v>53</v>
      </c>
      <c r="F5" s="56" t="s">
        <v>129</v>
      </c>
      <c r="G5" s="91" t="s">
        <v>131</v>
      </c>
      <c r="H5" s="56" t="s">
        <v>138</v>
      </c>
      <c r="I5" s="39" t="s">
        <v>139</v>
      </c>
      <c r="J5" s="92">
        <f>17.8051265538*2080</f>
        <v>37034.663231904</v>
      </c>
      <c r="K5" s="92">
        <f>38.4852839952*2080</f>
        <v>80049.390710016</v>
      </c>
      <c r="L5" s="93" t="s">
        <v>146</v>
      </c>
      <c r="M5" s="45">
        <f t="shared" si="5"/>
        <v>229.5</v>
      </c>
      <c r="N5" s="39" t="s">
        <v>164</v>
      </c>
      <c r="O5" s="38">
        <v>2</v>
      </c>
      <c r="P5" s="38">
        <v>1</v>
      </c>
      <c r="Q5" s="38">
        <v>3</v>
      </c>
      <c r="R5" s="38">
        <v>2</v>
      </c>
      <c r="S5" s="55"/>
      <c r="T5" s="46">
        <f t="shared" si="2"/>
        <v>8</v>
      </c>
      <c r="U5" s="47" t="s">
        <v>167</v>
      </c>
      <c r="V5" s="39" t="s">
        <v>1535</v>
      </c>
      <c r="W5" s="39" t="s">
        <v>70</v>
      </c>
      <c r="X5" s="39" t="s">
        <v>72</v>
      </c>
      <c r="Y5" s="48">
        <v>3</v>
      </c>
      <c r="Z5" s="48">
        <v>3</v>
      </c>
      <c r="AA5" s="48">
        <v>3</v>
      </c>
      <c r="AB5" s="48"/>
      <c r="AC5" s="46">
        <f t="shared" si="4"/>
        <v>9</v>
      </c>
      <c r="AD5" s="50">
        <f t="shared" si="3"/>
        <v>17</v>
      </c>
      <c r="AE5" s="41" t="s">
        <v>79</v>
      </c>
      <c r="AF5" s="41"/>
      <c r="AG5" s="51"/>
      <c r="AH5" s="51"/>
    </row>
    <row r="6" spans="1:34" s="52" customFormat="1" ht="75" customHeight="1" x14ac:dyDescent="0.25">
      <c r="A6" s="55" t="s">
        <v>177</v>
      </c>
      <c r="B6" s="41" t="s">
        <v>42</v>
      </c>
      <c r="C6" s="39" t="s">
        <v>127</v>
      </c>
      <c r="D6" s="40" t="s">
        <v>178</v>
      </c>
      <c r="E6" s="39" t="s">
        <v>53</v>
      </c>
      <c r="F6" s="39" t="s">
        <v>179</v>
      </c>
      <c r="G6" s="94" t="s">
        <v>180</v>
      </c>
      <c r="H6" s="39" t="s">
        <v>187</v>
      </c>
      <c r="I6" s="39" t="s">
        <v>188</v>
      </c>
      <c r="J6" s="80">
        <f>21.6609405705*2080</f>
        <v>45054.756386640001</v>
      </c>
      <c r="K6" s="80">
        <f>30.6341057518*2080</f>
        <v>63718.939963744</v>
      </c>
      <c r="L6" s="45" t="s">
        <v>195</v>
      </c>
      <c r="M6" s="45">
        <f t="shared" si="5"/>
        <v>25.5</v>
      </c>
      <c r="N6" s="39" t="s">
        <v>164</v>
      </c>
      <c r="O6" s="38">
        <v>2</v>
      </c>
      <c r="P6" s="38">
        <v>1</v>
      </c>
      <c r="Q6" s="38">
        <v>3</v>
      </c>
      <c r="R6" s="38">
        <v>2</v>
      </c>
      <c r="S6" s="55"/>
      <c r="T6" s="46">
        <f t="shared" si="2"/>
        <v>8</v>
      </c>
      <c r="U6" s="47" t="s">
        <v>196</v>
      </c>
      <c r="V6" s="39" t="s">
        <v>1535</v>
      </c>
      <c r="W6" s="39" t="s">
        <v>70</v>
      </c>
      <c r="X6" s="39" t="s">
        <v>72</v>
      </c>
      <c r="Y6" s="48">
        <v>3</v>
      </c>
      <c r="Z6" s="48">
        <v>3</v>
      </c>
      <c r="AA6" s="48">
        <v>3</v>
      </c>
      <c r="AB6" s="48"/>
      <c r="AC6" s="46">
        <f t="shared" si="4"/>
        <v>9</v>
      </c>
      <c r="AD6" s="50">
        <f t="shared" si="3"/>
        <v>17</v>
      </c>
      <c r="AE6" s="41" t="s">
        <v>79</v>
      </c>
      <c r="AF6" s="41"/>
      <c r="AG6" s="51"/>
      <c r="AH6" s="51"/>
    </row>
    <row r="7" spans="1:34" s="52" customFormat="1" ht="95.25" customHeight="1" x14ac:dyDescent="0.25">
      <c r="A7" s="55" t="s">
        <v>207</v>
      </c>
      <c r="B7" s="41" t="s">
        <v>42</v>
      </c>
      <c r="C7" s="39" t="s">
        <v>127</v>
      </c>
      <c r="D7" s="40" t="s">
        <v>208</v>
      </c>
      <c r="E7" s="39" t="s">
        <v>53</v>
      </c>
      <c r="F7" s="39" t="s">
        <v>209</v>
      </c>
      <c r="G7" s="39" t="s">
        <v>212</v>
      </c>
      <c r="H7" s="39" t="s">
        <v>218</v>
      </c>
      <c r="I7" s="39" t="s">
        <v>220</v>
      </c>
      <c r="J7" s="42">
        <v>35859.199999999997</v>
      </c>
      <c r="K7" s="42">
        <v>72592</v>
      </c>
      <c r="L7" s="41">
        <v>678</v>
      </c>
      <c r="M7" s="45">
        <f t="shared" si="5"/>
        <v>339</v>
      </c>
      <c r="N7" s="39" t="s">
        <v>164</v>
      </c>
      <c r="O7" s="38">
        <v>1</v>
      </c>
      <c r="P7" s="38">
        <v>1</v>
      </c>
      <c r="Q7" s="38">
        <v>3</v>
      </c>
      <c r="R7" s="38">
        <v>3</v>
      </c>
      <c r="S7" s="55"/>
      <c r="T7" s="46">
        <f t="shared" si="2"/>
        <v>8</v>
      </c>
      <c r="U7" s="47" t="s">
        <v>235</v>
      </c>
      <c r="V7" s="39" t="s">
        <v>1535</v>
      </c>
      <c r="W7" s="39" t="s">
        <v>70</v>
      </c>
      <c r="X7" s="39" t="s">
        <v>72</v>
      </c>
      <c r="Y7" s="48">
        <v>3</v>
      </c>
      <c r="Z7" s="48">
        <v>3</v>
      </c>
      <c r="AA7" s="48">
        <v>3</v>
      </c>
      <c r="AB7" s="48"/>
      <c r="AC7" s="46">
        <f t="shared" si="4"/>
        <v>9</v>
      </c>
      <c r="AD7" s="50">
        <f t="shared" si="3"/>
        <v>17</v>
      </c>
      <c r="AE7" s="41" t="s">
        <v>79</v>
      </c>
      <c r="AF7" s="41"/>
      <c r="AG7" s="51"/>
      <c r="AH7" s="51"/>
    </row>
    <row r="8" spans="1:34" s="52" customFormat="1" ht="95.25" customHeight="1" x14ac:dyDescent="0.25">
      <c r="A8" s="55" t="s">
        <v>237</v>
      </c>
      <c r="B8" s="41" t="s">
        <v>42</v>
      </c>
      <c r="C8" s="39" t="s">
        <v>239</v>
      </c>
      <c r="D8" s="40" t="s">
        <v>240</v>
      </c>
      <c r="E8" s="39" t="s">
        <v>53</v>
      </c>
      <c r="F8" s="39" t="s">
        <v>241</v>
      </c>
      <c r="G8" s="39">
        <v>52.190199999999997</v>
      </c>
      <c r="H8" s="39" t="s">
        <v>242</v>
      </c>
      <c r="I8" s="39" t="s">
        <v>243</v>
      </c>
      <c r="J8" s="42">
        <v>34049.599999999999</v>
      </c>
      <c r="K8" s="42">
        <v>55328</v>
      </c>
      <c r="L8" s="44">
        <v>6010</v>
      </c>
      <c r="M8" s="45">
        <f t="shared" si="5"/>
        <v>3005</v>
      </c>
      <c r="N8" s="39" t="s">
        <v>249</v>
      </c>
      <c r="O8" s="38">
        <v>2</v>
      </c>
      <c r="P8" s="38">
        <v>3</v>
      </c>
      <c r="Q8" s="38">
        <v>3</v>
      </c>
      <c r="R8" s="38">
        <v>3</v>
      </c>
      <c r="S8" s="55"/>
      <c r="T8" s="46">
        <f t="shared" si="2"/>
        <v>11</v>
      </c>
      <c r="U8" s="47" t="s">
        <v>251</v>
      </c>
      <c r="V8" s="39" t="s">
        <v>1535</v>
      </c>
      <c r="W8" s="39" t="s">
        <v>70</v>
      </c>
      <c r="X8" s="39" t="s">
        <v>72</v>
      </c>
      <c r="Y8" s="48">
        <v>2</v>
      </c>
      <c r="Z8" s="48">
        <v>3</v>
      </c>
      <c r="AA8" s="48">
        <v>3</v>
      </c>
      <c r="AB8" s="48"/>
      <c r="AC8" s="46">
        <f t="shared" si="4"/>
        <v>8</v>
      </c>
      <c r="AD8" s="50">
        <f t="shared" si="3"/>
        <v>19</v>
      </c>
      <c r="AE8" s="41" t="s">
        <v>79</v>
      </c>
      <c r="AF8" s="41"/>
      <c r="AG8" s="51"/>
      <c r="AH8" s="51"/>
    </row>
    <row r="9" spans="1:34" s="52" customFormat="1" ht="83.1" customHeight="1" x14ac:dyDescent="0.25">
      <c r="A9" s="55" t="s">
        <v>261</v>
      </c>
      <c r="B9" s="41" t="s">
        <v>42</v>
      </c>
      <c r="C9" s="39" t="s">
        <v>239</v>
      </c>
      <c r="D9" s="40" t="s">
        <v>264</v>
      </c>
      <c r="E9" s="39" t="s">
        <v>53</v>
      </c>
      <c r="F9" s="39" t="s">
        <v>265</v>
      </c>
      <c r="G9" s="90">
        <v>10.030099999999999</v>
      </c>
      <c r="H9" s="39" t="s">
        <v>90</v>
      </c>
      <c r="I9" s="39" t="s">
        <v>92</v>
      </c>
      <c r="J9" s="80">
        <f>22.3286862792*2080</f>
        <v>46443.667460735996</v>
      </c>
      <c r="K9" s="80">
        <f>47.1382738162*2080</f>
        <v>98047.609537696</v>
      </c>
      <c r="L9" s="45" t="s">
        <v>95</v>
      </c>
      <c r="M9" s="45">
        <f t="shared" si="5"/>
        <v>445</v>
      </c>
      <c r="N9" s="39" t="s">
        <v>249</v>
      </c>
      <c r="O9" s="38">
        <v>3</v>
      </c>
      <c r="P9" s="38">
        <v>1</v>
      </c>
      <c r="Q9" s="38">
        <v>3</v>
      </c>
      <c r="R9" s="38">
        <v>3</v>
      </c>
      <c r="S9" s="55"/>
      <c r="T9" s="46">
        <f t="shared" si="2"/>
        <v>10</v>
      </c>
      <c r="U9" s="47" t="s">
        <v>97</v>
      </c>
      <c r="V9" s="39" t="s">
        <v>1535</v>
      </c>
      <c r="W9" s="39" t="s">
        <v>70</v>
      </c>
      <c r="X9" s="39" t="s">
        <v>72</v>
      </c>
      <c r="Y9" s="48">
        <v>2</v>
      </c>
      <c r="Z9" s="48">
        <v>3</v>
      </c>
      <c r="AA9" s="48">
        <v>3</v>
      </c>
      <c r="AB9" s="48"/>
      <c r="AC9" s="46">
        <f t="shared" si="4"/>
        <v>8</v>
      </c>
      <c r="AD9" s="50">
        <f t="shared" si="3"/>
        <v>18</v>
      </c>
      <c r="AE9" s="41" t="s">
        <v>79</v>
      </c>
      <c r="AF9" s="41"/>
      <c r="AG9" s="51"/>
      <c r="AH9" s="51"/>
    </row>
    <row r="10" spans="1:34" s="52" customFormat="1" ht="72.900000000000006" customHeight="1" x14ac:dyDescent="0.25">
      <c r="A10" s="55" t="s">
        <v>278</v>
      </c>
      <c r="B10" s="41" t="s">
        <v>42</v>
      </c>
      <c r="C10" s="39" t="s">
        <v>279</v>
      </c>
      <c r="D10" s="40" t="s">
        <v>280</v>
      </c>
      <c r="E10" s="39" t="s">
        <v>53</v>
      </c>
      <c r="F10" s="39" t="s">
        <v>281</v>
      </c>
      <c r="G10" s="90">
        <v>52.010100000000001</v>
      </c>
      <c r="H10" s="39" t="s">
        <v>282</v>
      </c>
      <c r="I10" s="39" t="s">
        <v>283</v>
      </c>
      <c r="J10" s="80">
        <f>23.7409039874*2080</f>
        <v>49381.080293792002</v>
      </c>
      <c r="K10" s="80">
        <f>45.9019976052*2080</f>
        <v>95476.155018816004</v>
      </c>
      <c r="L10" s="95" t="s">
        <v>297</v>
      </c>
      <c r="M10" s="45" t="s">
        <v>301</v>
      </c>
      <c r="N10" s="39" t="s">
        <v>303</v>
      </c>
      <c r="O10" s="38">
        <v>3</v>
      </c>
      <c r="P10" s="38">
        <v>3</v>
      </c>
      <c r="Q10" s="38">
        <v>3</v>
      </c>
      <c r="R10" s="38">
        <v>3</v>
      </c>
      <c r="S10" s="38">
        <v>1</v>
      </c>
      <c r="T10" s="46">
        <f t="shared" si="2"/>
        <v>13</v>
      </c>
      <c r="U10" s="47" t="s">
        <v>306</v>
      </c>
      <c r="V10" s="39" t="s">
        <v>1535</v>
      </c>
      <c r="W10" s="39" t="s">
        <v>70</v>
      </c>
      <c r="X10" s="39" t="s">
        <v>72</v>
      </c>
      <c r="Y10" s="48">
        <v>3</v>
      </c>
      <c r="Z10" s="48">
        <v>3</v>
      </c>
      <c r="AA10" s="48">
        <v>3</v>
      </c>
      <c r="AB10" s="48"/>
      <c r="AC10" s="46">
        <f t="shared" si="4"/>
        <v>9</v>
      </c>
      <c r="AD10" s="50">
        <f t="shared" si="3"/>
        <v>22</v>
      </c>
      <c r="AE10" s="41" t="s">
        <v>79</v>
      </c>
      <c r="AF10" s="41"/>
      <c r="AG10" s="51"/>
      <c r="AH10" s="51"/>
    </row>
    <row r="11" spans="1:34" s="52" customFormat="1" ht="63.75" customHeight="1" x14ac:dyDescent="0.25">
      <c r="A11" s="55" t="s">
        <v>312</v>
      </c>
      <c r="B11" s="41" t="s">
        <v>42</v>
      </c>
      <c r="C11" s="39" t="s">
        <v>293</v>
      </c>
      <c r="D11" s="40" t="s">
        <v>314</v>
      </c>
      <c r="E11" s="39" t="s">
        <v>53</v>
      </c>
      <c r="F11" s="39" t="s">
        <v>316</v>
      </c>
      <c r="G11" s="90">
        <v>15.1303</v>
      </c>
      <c r="H11" s="39" t="s">
        <v>317</v>
      </c>
      <c r="I11" s="39" t="s">
        <v>109</v>
      </c>
      <c r="J11" s="80">
        <f>22.0955379493*2080</f>
        <v>45958.718934543998</v>
      </c>
      <c r="K11" s="80">
        <f>31.4459237458*2080</f>
        <v>65407.521391263996</v>
      </c>
      <c r="L11" s="45" t="s">
        <v>327</v>
      </c>
      <c r="M11" s="45">
        <f t="shared" ref="M11:M33" si="6">L11 / 2</f>
        <v>422</v>
      </c>
      <c r="N11" s="39" t="s">
        <v>332</v>
      </c>
      <c r="O11" s="38">
        <v>2</v>
      </c>
      <c r="P11" s="38">
        <v>1</v>
      </c>
      <c r="Q11" s="38">
        <v>3</v>
      </c>
      <c r="R11" s="38">
        <v>3</v>
      </c>
      <c r="S11" s="55"/>
      <c r="T11" s="46">
        <f t="shared" si="2"/>
        <v>9</v>
      </c>
      <c r="U11" s="47" t="s">
        <v>335</v>
      </c>
      <c r="V11" s="39" t="s">
        <v>1535</v>
      </c>
      <c r="W11" s="39" t="s">
        <v>70</v>
      </c>
      <c r="X11" s="39" t="s">
        <v>72</v>
      </c>
      <c r="Y11" s="48">
        <v>2</v>
      </c>
      <c r="Z11" s="48">
        <v>3</v>
      </c>
      <c r="AA11" s="48">
        <v>3</v>
      </c>
      <c r="AB11" s="48"/>
      <c r="AC11" s="46">
        <f t="shared" si="4"/>
        <v>8</v>
      </c>
      <c r="AD11" s="50">
        <f t="shared" si="3"/>
        <v>17</v>
      </c>
      <c r="AE11" s="41" t="s">
        <v>79</v>
      </c>
      <c r="AF11" s="41"/>
      <c r="AG11" s="51"/>
      <c r="AH11" s="51"/>
    </row>
    <row r="12" spans="1:34" s="52" customFormat="1" ht="155.25" customHeight="1" x14ac:dyDescent="0.25">
      <c r="A12" s="55" t="s">
        <v>340</v>
      </c>
      <c r="B12" s="41" t="s">
        <v>42</v>
      </c>
      <c r="C12" s="39" t="s">
        <v>293</v>
      </c>
      <c r="D12" s="40" t="s">
        <v>341</v>
      </c>
      <c r="E12" s="39" t="s">
        <v>53</v>
      </c>
      <c r="F12" s="39" t="s">
        <v>343</v>
      </c>
      <c r="G12" s="94" t="s">
        <v>344</v>
      </c>
      <c r="H12" s="39" t="s">
        <v>345</v>
      </c>
      <c r="I12" s="39" t="s">
        <v>346</v>
      </c>
      <c r="J12" s="80">
        <f>18.5832838297*2080</f>
        <v>38653.230365775999</v>
      </c>
      <c r="K12" s="80">
        <f>31.41*2080</f>
        <v>65332.800000000003</v>
      </c>
      <c r="L12" s="45" t="s">
        <v>349</v>
      </c>
      <c r="M12" s="45">
        <f t="shared" si="6"/>
        <v>834</v>
      </c>
      <c r="N12" s="39" t="s">
        <v>332</v>
      </c>
      <c r="O12" s="38">
        <v>2</v>
      </c>
      <c r="P12" s="38">
        <v>2</v>
      </c>
      <c r="Q12" s="38">
        <v>3</v>
      </c>
      <c r="R12" s="38">
        <v>2</v>
      </c>
      <c r="S12" s="55"/>
      <c r="T12" s="46">
        <f t="shared" si="2"/>
        <v>9</v>
      </c>
      <c r="U12" s="47" t="s">
        <v>284</v>
      </c>
      <c r="V12" s="39" t="s">
        <v>1535</v>
      </c>
      <c r="W12" s="39" t="s">
        <v>70</v>
      </c>
      <c r="X12" s="39" t="s">
        <v>72</v>
      </c>
      <c r="Y12" s="48">
        <v>2</v>
      </c>
      <c r="Z12" s="48">
        <v>3</v>
      </c>
      <c r="AA12" s="48">
        <v>3</v>
      </c>
      <c r="AB12" s="48"/>
      <c r="AC12" s="46">
        <f t="shared" si="4"/>
        <v>8</v>
      </c>
      <c r="AD12" s="50">
        <f t="shared" si="3"/>
        <v>17</v>
      </c>
      <c r="AE12" s="41" t="s">
        <v>79</v>
      </c>
      <c r="AF12" s="41"/>
      <c r="AG12" s="51"/>
      <c r="AH12" s="51"/>
    </row>
    <row r="13" spans="1:34" s="52" customFormat="1" ht="78.900000000000006" customHeight="1" x14ac:dyDescent="0.25">
      <c r="A13" s="55" t="s">
        <v>354</v>
      </c>
      <c r="B13" s="41" t="s">
        <v>42</v>
      </c>
      <c r="C13" s="39" t="s">
        <v>200</v>
      </c>
      <c r="D13" s="40" t="s">
        <v>356</v>
      </c>
      <c r="E13" s="39" t="s">
        <v>53</v>
      </c>
      <c r="F13" s="39" t="s">
        <v>358</v>
      </c>
      <c r="G13" s="90">
        <v>43.040399999999998</v>
      </c>
      <c r="H13" s="39" t="s">
        <v>359</v>
      </c>
      <c r="I13" s="39" t="s">
        <v>206</v>
      </c>
      <c r="J13" s="80">
        <f>22.4305282357*2080</f>
        <v>46655.498730255997</v>
      </c>
      <c r="K13" s="80">
        <f>39.6270133041*2080</f>
        <v>82424.187672527987</v>
      </c>
      <c r="L13" s="45" t="s">
        <v>366</v>
      </c>
      <c r="M13" s="45">
        <f t="shared" si="6"/>
        <v>2321</v>
      </c>
      <c r="N13" s="39" t="s">
        <v>367</v>
      </c>
      <c r="O13" s="38">
        <v>2</v>
      </c>
      <c r="P13" s="38">
        <v>2</v>
      </c>
      <c r="Q13" s="38">
        <v>3</v>
      </c>
      <c r="R13" s="38">
        <v>3</v>
      </c>
      <c r="S13" s="38">
        <v>1</v>
      </c>
      <c r="T13" s="46">
        <f t="shared" si="2"/>
        <v>11</v>
      </c>
      <c r="U13" s="47" t="s">
        <v>372</v>
      </c>
      <c r="V13" s="39" t="s">
        <v>1535</v>
      </c>
      <c r="W13" s="39" t="s">
        <v>70</v>
      </c>
      <c r="X13" s="39" t="s">
        <v>72</v>
      </c>
      <c r="Y13" s="48">
        <v>3</v>
      </c>
      <c r="Z13" s="48">
        <v>3</v>
      </c>
      <c r="AA13" s="48">
        <v>3</v>
      </c>
      <c r="AB13" s="48"/>
      <c r="AC13" s="46">
        <f t="shared" si="4"/>
        <v>9</v>
      </c>
      <c r="AD13" s="50">
        <f t="shared" si="3"/>
        <v>20</v>
      </c>
      <c r="AE13" s="41" t="s">
        <v>79</v>
      </c>
      <c r="AF13" s="41"/>
      <c r="AG13" s="51"/>
      <c r="AH13" s="51"/>
    </row>
    <row r="14" spans="1:34" s="52" customFormat="1" ht="81.900000000000006" customHeight="1" x14ac:dyDescent="0.25">
      <c r="A14" s="55" t="s">
        <v>376</v>
      </c>
      <c r="B14" s="41" t="s">
        <v>42</v>
      </c>
      <c r="C14" s="39" t="s">
        <v>200</v>
      </c>
      <c r="D14" s="40" t="s">
        <v>378</v>
      </c>
      <c r="E14" s="39" t="s">
        <v>53</v>
      </c>
      <c r="F14" s="39" t="s">
        <v>379</v>
      </c>
      <c r="G14" s="90">
        <v>11.010300000000001</v>
      </c>
      <c r="H14" s="39" t="s">
        <v>381</v>
      </c>
      <c r="I14" s="39" t="s">
        <v>206</v>
      </c>
      <c r="J14" s="80">
        <f>24.8014108815*2080</f>
        <v>51586.934633520003</v>
      </c>
      <c r="K14" s="80">
        <f>50.8476745201*2080</f>
        <v>105763.163001808</v>
      </c>
      <c r="L14" s="45" t="s">
        <v>366</v>
      </c>
      <c r="M14" s="45">
        <f t="shared" si="6"/>
        <v>2321</v>
      </c>
      <c r="N14" s="39" t="s">
        <v>393</v>
      </c>
      <c r="O14" s="38">
        <v>3</v>
      </c>
      <c r="P14" s="38">
        <v>2</v>
      </c>
      <c r="Q14" s="38">
        <v>3</v>
      </c>
      <c r="R14" s="38">
        <v>3</v>
      </c>
      <c r="S14" s="38">
        <v>1</v>
      </c>
      <c r="T14" s="46">
        <f t="shared" si="2"/>
        <v>12</v>
      </c>
      <c r="U14" s="47" t="s">
        <v>210</v>
      </c>
      <c r="V14" s="39" t="s">
        <v>1535</v>
      </c>
      <c r="W14" s="39" t="s">
        <v>70</v>
      </c>
      <c r="X14" s="39" t="s">
        <v>72</v>
      </c>
      <c r="Y14" s="48">
        <v>3</v>
      </c>
      <c r="Z14" s="48">
        <v>3</v>
      </c>
      <c r="AA14" s="48">
        <v>3</v>
      </c>
      <c r="AB14" s="48"/>
      <c r="AC14" s="46">
        <f t="shared" si="4"/>
        <v>9</v>
      </c>
      <c r="AD14" s="50">
        <f t="shared" si="3"/>
        <v>21</v>
      </c>
      <c r="AE14" s="41" t="s">
        <v>79</v>
      </c>
      <c r="AF14" s="41"/>
      <c r="AG14" s="51"/>
      <c r="AH14" s="51"/>
    </row>
    <row r="15" spans="1:34" s="52" customFormat="1" ht="77.099999999999994" customHeight="1" x14ac:dyDescent="0.25">
      <c r="A15" s="55" t="s">
        <v>401</v>
      </c>
      <c r="B15" s="41" t="s">
        <v>42</v>
      </c>
      <c r="C15" s="39" t="s">
        <v>200</v>
      </c>
      <c r="D15" s="40" t="s">
        <v>405</v>
      </c>
      <c r="E15" s="39" t="s">
        <v>53</v>
      </c>
      <c r="F15" s="39" t="s">
        <v>407</v>
      </c>
      <c r="G15" s="90">
        <v>11.020099999999999</v>
      </c>
      <c r="H15" s="39" t="s">
        <v>410</v>
      </c>
      <c r="I15" s="39" t="s">
        <v>411</v>
      </c>
      <c r="J15" s="80">
        <f>25.9332770623*2080</f>
        <v>53941.216289584001</v>
      </c>
      <c r="K15" s="80">
        <f>51.67*2080</f>
        <v>107473.60000000001</v>
      </c>
      <c r="L15" s="45" t="s">
        <v>414</v>
      </c>
      <c r="M15" s="45">
        <f t="shared" si="6"/>
        <v>175</v>
      </c>
      <c r="N15" s="39" t="s">
        <v>415</v>
      </c>
      <c r="O15" s="38">
        <v>3</v>
      </c>
      <c r="P15" s="38">
        <v>1</v>
      </c>
      <c r="Q15" s="38">
        <v>3</v>
      </c>
      <c r="R15" s="38">
        <v>3</v>
      </c>
      <c r="S15" s="38">
        <v>1</v>
      </c>
      <c r="T15" s="46">
        <f t="shared" si="2"/>
        <v>11</v>
      </c>
      <c r="U15" s="47" t="s">
        <v>419</v>
      </c>
      <c r="V15" s="39" t="s">
        <v>1535</v>
      </c>
      <c r="W15" s="39" t="s">
        <v>70</v>
      </c>
      <c r="X15" s="39" t="s">
        <v>72</v>
      </c>
      <c r="Y15" s="48">
        <v>3</v>
      </c>
      <c r="Z15" s="48">
        <v>3</v>
      </c>
      <c r="AA15" s="48">
        <v>3</v>
      </c>
      <c r="AB15" s="48"/>
      <c r="AC15" s="46">
        <f t="shared" si="4"/>
        <v>9</v>
      </c>
      <c r="AD15" s="50">
        <f t="shared" si="3"/>
        <v>20</v>
      </c>
      <c r="AE15" s="41" t="s">
        <v>79</v>
      </c>
      <c r="AF15" s="41"/>
      <c r="AG15" s="51"/>
      <c r="AH15" s="51"/>
    </row>
    <row r="16" spans="1:34" s="52" customFormat="1" ht="66.900000000000006" customHeight="1" x14ac:dyDescent="0.25">
      <c r="A16" s="55" t="s">
        <v>422</v>
      </c>
      <c r="B16" s="41" t="s">
        <v>42</v>
      </c>
      <c r="C16" s="39" t="s">
        <v>200</v>
      </c>
      <c r="D16" s="40" t="s">
        <v>428</v>
      </c>
      <c r="E16" s="39" t="s">
        <v>53</v>
      </c>
      <c r="F16" s="39" t="s">
        <v>429</v>
      </c>
      <c r="G16" s="90">
        <v>11.1004</v>
      </c>
      <c r="H16" s="39" t="s">
        <v>430</v>
      </c>
      <c r="I16" s="39" t="s">
        <v>411</v>
      </c>
      <c r="J16" s="80">
        <f>24.5249255334*2080</f>
        <v>51011.845109472</v>
      </c>
      <c r="K16" s="80">
        <f>49.6815913064*2080</f>
        <v>103337.70991731201</v>
      </c>
      <c r="L16" s="45" t="s">
        <v>440</v>
      </c>
      <c r="M16" s="45">
        <f t="shared" si="6"/>
        <v>710.5</v>
      </c>
      <c r="N16" s="39" t="s">
        <v>441</v>
      </c>
      <c r="O16" s="38">
        <v>3</v>
      </c>
      <c r="P16" s="38">
        <v>2</v>
      </c>
      <c r="Q16" s="38">
        <v>3</v>
      </c>
      <c r="R16" s="38">
        <v>3</v>
      </c>
      <c r="S16" s="38">
        <v>1</v>
      </c>
      <c r="T16" s="46">
        <f t="shared" si="2"/>
        <v>12</v>
      </c>
      <c r="U16" s="47" t="s">
        <v>443</v>
      </c>
      <c r="V16" s="39" t="s">
        <v>1535</v>
      </c>
      <c r="W16" s="39" t="s">
        <v>70</v>
      </c>
      <c r="X16" s="39" t="s">
        <v>72</v>
      </c>
      <c r="Y16" s="48">
        <v>3</v>
      </c>
      <c r="Z16" s="48">
        <v>3</v>
      </c>
      <c r="AA16" s="48">
        <v>3</v>
      </c>
      <c r="AB16" s="48"/>
      <c r="AC16" s="46">
        <f t="shared" si="4"/>
        <v>9</v>
      </c>
      <c r="AD16" s="50">
        <f t="shared" si="3"/>
        <v>21</v>
      </c>
      <c r="AE16" s="41" t="s">
        <v>79</v>
      </c>
      <c r="AF16" s="41"/>
      <c r="AG16" s="51"/>
      <c r="AH16" s="51"/>
    </row>
    <row r="17" spans="1:34" s="52" customFormat="1" ht="42" customHeight="1" x14ac:dyDescent="0.25">
      <c r="A17" s="55" t="s">
        <v>446</v>
      </c>
      <c r="B17" s="41" t="s">
        <v>42</v>
      </c>
      <c r="C17" s="39" t="s">
        <v>227</v>
      </c>
      <c r="D17" s="40" t="s">
        <v>447</v>
      </c>
      <c r="E17" s="39" t="s">
        <v>53</v>
      </c>
      <c r="F17" s="39" t="s">
        <v>448</v>
      </c>
      <c r="G17" s="94" t="s">
        <v>449</v>
      </c>
      <c r="H17" s="39" t="s">
        <v>450</v>
      </c>
      <c r="I17" s="39" t="s">
        <v>451</v>
      </c>
      <c r="J17" s="80">
        <f t="shared" ref="J17:J18" si="7">13.9214877201*2080</f>
        <v>28956.694457808</v>
      </c>
      <c r="K17" s="80">
        <f t="shared" ref="K17:K18" si="8">25.6102516028*2080</f>
        <v>53269.323333823995</v>
      </c>
      <c r="L17" s="45" t="s">
        <v>452</v>
      </c>
      <c r="M17" s="45">
        <f t="shared" si="6"/>
        <v>2037</v>
      </c>
      <c r="N17" s="39" t="s">
        <v>455</v>
      </c>
      <c r="O17" s="38">
        <v>1</v>
      </c>
      <c r="P17" s="38">
        <v>2</v>
      </c>
      <c r="Q17" s="38">
        <v>3</v>
      </c>
      <c r="R17" s="38">
        <v>2</v>
      </c>
      <c r="S17" s="38">
        <v>1</v>
      </c>
      <c r="T17" s="46">
        <f t="shared" si="2"/>
        <v>9</v>
      </c>
      <c r="U17" s="47" t="s">
        <v>259</v>
      </c>
      <c r="V17" s="39" t="s">
        <v>1535</v>
      </c>
      <c r="W17" s="39" t="s">
        <v>70</v>
      </c>
      <c r="X17" s="39" t="s">
        <v>72</v>
      </c>
      <c r="Y17" s="48">
        <v>3</v>
      </c>
      <c r="Z17" s="48">
        <v>3</v>
      </c>
      <c r="AA17" s="48">
        <v>3</v>
      </c>
      <c r="AB17" s="48"/>
      <c r="AC17" s="46">
        <f t="shared" si="4"/>
        <v>9</v>
      </c>
      <c r="AD17" s="50">
        <f t="shared" si="3"/>
        <v>18</v>
      </c>
      <c r="AE17" s="41" t="s">
        <v>79</v>
      </c>
      <c r="AF17" s="41"/>
      <c r="AG17" s="51"/>
      <c r="AH17" s="51"/>
    </row>
    <row r="18" spans="1:34" s="52" customFormat="1" ht="65.25" customHeight="1" x14ac:dyDescent="0.25">
      <c r="A18" s="55" t="s">
        <v>458</v>
      </c>
      <c r="B18" s="41" t="s">
        <v>42</v>
      </c>
      <c r="C18" s="39" t="s">
        <v>227</v>
      </c>
      <c r="D18" s="40" t="s">
        <v>459</v>
      </c>
      <c r="E18" s="39" t="s">
        <v>53</v>
      </c>
      <c r="F18" s="39" t="s">
        <v>460</v>
      </c>
      <c r="G18" s="90">
        <v>13.1206</v>
      </c>
      <c r="H18" s="39" t="s">
        <v>450</v>
      </c>
      <c r="I18" s="39" t="s">
        <v>451</v>
      </c>
      <c r="J18" s="80">
        <f t="shared" si="7"/>
        <v>28956.694457808</v>
      </c>
      <c r="K18" s="80">
        <f t="shared" si="8"/>
        <v>53269.323333823995</v>
      </c>
      <c r="L18" s="45" t="s">
        <v>452</v>
      </c>
      <c r="M18" s="45">
        <f t="shared" si="6"/>
        <v>2037</v>
      </c>
      <c r="N18" s="39" t="s">
        <v>455</v>
      </c>
      <c r="O18" s="38">
        <v>1</v>
      </c>
      <c r="P18" s="38">
        <v>2</v>
      </c>
      <c r="Q18" s="38">
        <v>3</v>
      </c>
      <c r="R18" s="38">
        <v>2</v>
      </c>
      <c r="S18" s="38">
        <v>1</v>
      </c>
      <c r="T18" s="46">
        <f t="shared" si="2"/>
        <v>9</v>
      </c>
      <c r="U18" s="47" t="s">
        <v>245</v>
      </c>
      <c r="V18" s="39" t="s">
        <v>1535</v>
      </c>
      <c r="W18" s="39" t="s">
        <v>70</v>
      </c>
      <c r="X18" s="39" t="s">
        <v>72</v>
      </c>
      <c r="Y18" s="48">
        <v>2</v>
      </c>
      <c r="Z18" s="48">
        <v>3</v>
      </c>
      <c r="AA18" s="48">
        <v>3</v>
      </c>
      <c r="AB18" s="48"/>
      <c r="AC18" s="46">
        <f t="shared" si="4"/>
        <v>8</v>
      </c>
      <c r="AD18" s="50">
        <f t="shared" si="3"/>
        <v>17</v>
      </c>
      <c r="AE18" s="41" t="s">
        <v>79</v>
      </c>
      <c r="AF18" s="41"/>
      <c r="AG18" s="51"/>
      <c r="AH18" s="51"/>
    </row>
    <row r="19" spans="1:34" s="52" customFormat="1" ht="72" customHeight="1" x14ac:dyDescent="0.25">
      <c r="A19" s="55" t="s">
        <v>463</v>
      </c>
      <c r="B19" s="41" t="s">
        <v>42</v>
      </c>
      <c r="C19" s="39" t="s">
        <v>464</v>
      </c>
      <c r="D19" s="40" t="s">
        <v>465</v>
      </c>
      <c r="E19" s="39" t="s">
        <v>53</v>
      </c>
      <c r="F19" s="39" t="s">
        <v>466</v>
      </c>
      <c r="G19" s="39" t="s">
        <v>467</v>
      </c>
      <c r="H19" s="39" t="s">
        <v>468</v>
      </c>
      <c r="I19" s="39" t="s">
        <v>469</v>
      </c>
      <c r="J19" s="80">
        <f>21.1873135172*2080</f>
        <v>44069.612115775999</v>
      </c>
      <c r="K19" s="80">
        <f>43.8955399899*2080</f>
        <v>91302.723178992004</v>
      </c>
      <c r="L19" s="45" t="s">
        <v>475</v>
      </c>
      <c r="M19" s="45">
        <f t="shared" si="6"/>
        <v>81</v>
      </c>
      <c r="N19" s="39" t="s">
        <v>164</v>
      </c>
      <c r="O19" s="38">
        <v>3</v>
      </c>
      <c r="P19" s="38">
        <v>1</v>
      </c>
      <c r="Q19" s="38">
        <v>3</v>
      </c>
      <c r="R19" s="38">
        <v>3</v>
      </c>
      <c r="S19" s="55"/>
      <c r="T19" s="46">
        <f t="shared" si="2"/>
        <v>10</v>
      </c>
      <c r="U19" s="47" t="s">
        <v>477</v>
      </c>
      <c r="V19" s="39" t="s">
        <v>1535</v>
      </c>
      <c r="W19" s="39" t="s">
        <v>70</v>
      </c>
      <c r="X19" s="39" t="s">
        <v>72</v>
      </c>
      <c r="Y19" s="48">
        <v>3</v>
      </c>
      <c r="Z19" s="48">
        <v>3</v>
      </c>
      <c r="AA19" s="48">
        <v>3</v>
      </c>
      <c r="AB19" s="48"/>
      <c r="AC19" s="46">
        <f t="shared" si="4"/>
        <v>9</v>
      </c>
      <c r="AD19" s="50">
        <f t="shared" si="3"/>
        <v>19</v>
      </c>
      <c r="AE19" s="41" t="s">
        <v>79</v>
      </c>
      <c r="AF19" s="41"/>
      <c r="AG19" s="51"/>
      <c r="AH19" s="51"/>
    </row>
    <row r="20" spans="1:34" s="52" customFormat="1" ht="42" customHeight="1" x14ac:dyDescent="0.25">
      <c r="A20" s="55" t="s">
        <v>478</v>
      </c>
      <c r="B20" s="41" t="s">
        <v>42</v>
      </c>
      <c r="C20" s="39" t="s">
        <v>479</v>
      </c>
      <c r="D20" s="40" t="s">
        <v>480</v>
      </c>
      <c r="E20" s="39" t="s">
        <v>53</v>
      </c>
      <c r="F20" s="39" t="s">
        <v>481</v>
      </c>
      <c r="G20" s="90">
        <v>52.080100000000002</v>
      </c>
      <c r="H20" s="39" t="s">
        <v>482</v>
      </c>
      <c r="I20" s="39" t="s">
        <v>483</v>
      </c>
      <c r="J20" s="80">
        <f>17.2557576064*2080</f>
        <v>35891.975821312</v>
      </c>
      <c r="K20" s="80">
        <f>30.7049954496*2080</f>
        <v>63866.390535167993</v>
      </c>
      <c r="L20" s="45" t="s">
        <v>486</v>
      </c>
      <c r="M20" s="45">
        <f t="shared" si="6"/>
        <v>134.5</v>
      </c>
      <c r="N20" s="39" t="s">
        <v>487</v>
      </c>
      <c r="O20" s="38">
        <v>2</v>
      </c>
      <c r="P20" s="38">
        <v>1</v>
      </c>
      <c r="Q20" s="38">
        <v>3</v>
      </c>
      <c r="R20" s="38">
        <v>3</v>
      </c>
      <c r="S20" s="38">
        <v>1</v>
      </c>
      <c r="T20" s="46">
        <f t="shared" si="2"/>
        <v>10</v>
      </c>
      <c r="U20" s="47" t="s">
        <v>488</v>
      </c>
      <c r="V20" s="39" t="s">
        <v>1535</v>
      </c>
      <c r="W20" s="39" t="s">
        <v>70</v>
      </c>
      <c r="X20" s="39" t="s">
        <v>72</v>
      </c>
      <c r="Y20" s="48">
        <v>3</v>
      </c>
      <c r="Z20" s="48">
        <v>3</v>
      </c>
      <c r="AA20" s="48">
        <v>3</v>
      </c>
      <c r="AB20" s="48"/>
      <c r="AC20" s="46">
        <f t="shared" si="4"/>
        <v>9</v>
      </c>
      <c r="AD20" s="50">
        <f t="shared" si="3"/>
        <v>19</v>
      </c>
      <c r="AE20" s="41" t="s">
        <v>79</v>
      </c>
      <c r="AF20" s="41"/>
      <c r="AG20" s="51"/>
      <c r="AH20" s="51"/>
    </row>
    <row r="21" spans="1:34" s="52" customFormat="1" ht="87.9" customHeight="1" x14ac:dyDescent="0.25">
      <c r="A21" s="55" t="s">
        <v>489</v>
      </c>
      <c r="B21" s="41" t="s">
        <v>42</v>
      </c>
      <c r="C21" s="39" t="s">
        <v>369</v>
      </c>
      <c r="D21" s="40" t="s">
        <v>490</v>
      </c>
      <c r="E21" s="39" t="s">
        <v>53</v>
      </c>
      <c r="F21" s="39" t="s">
        <v>491</v>
      </c>
      <c r="G21" s="94" t="s">
        <v>492</v>
      </c>
      <c r="H21" s="39" t="s">
        <v>493</v>
      </c>
      <c r="I21" s="39" t="s">
        <v>494</v>
      </c>
      <c r="J21" s="80">
        <f>15.0876373042*2080</f>
        <v>31382.285592736</v>
      </c>
      <c r="K21" s="80">
        <f>20.9618568423*2080</f>
        <v>43600.662231984003</v>
      </c>
      <c r="L21" s="45" t="s">
        <v>495</v>
      </c>
      <c r="M21" s="45">
        <f t="shared" si="6"/>
        <v>73.5</v>
      </c>
      <c r="N21" s="39" t="s">
        <v>496</v>
      </c>
      <c r="O21" s="38">
        <v>1</v>
      </c>
      <c r="P21" s="38">
        <v>1</v>
      </c>
      <c r="Q21" s="38">
        <v>3</v>
      </c>
      <c r="R21" s="38">
        <v>3</v>
      </c>
      <c r="S21" s="38">
        <v>1</v>
      </c>
      <c r="T21" s="46">
        <f t="shared" si="2"/>
        <v>9</v>
      </c>
      <c r="U21" s="47" t="s">
        <v>497</v>
      </c>
      <c r="V21" s="39" t="s">
        <v>1535</v>
      </c>
      <c r="W21" s="39" t="s">
        <v>70</v>
      </c>
      <c r="X21" s="39" t="s">
        <v>72</v>
      </c>
      <c r="Y21" s="48">
        <v>3</v>
      </c>
      <c r="Z21" s="48">
        <v>3</v>
      </c>
      <c r="AA21" s="48">
        <v>3</v>
      </c>
      <c r="AB21" s="48"/>
      <c r="AC21" s="46">
        <f t="shared" si="4"/>
        <v>9</v>
      </c>
      <c r="AD21" s="50">
        <f t="shared" si="3"/>
        <v>18</v>
      </c>
      <c r="AE21" s="41" t="s">
        <v>79</v>
      </c>
      <c r="AF21" s="41"/>
      <c r="AG21" s="51"/>
      <c r="AH21" s="51"/>
    </row>
    <row r="22" spans="1:34" s="52" customFormat="1" ht="78.900000000000006" customHeight="1" x14ac:dyDescent="0.25">
      <c r="A22" s="55" t="s">
        <v>498</v>
      </c>
      <c r="B22" s="41" t="s">
        <v>42</v>
      </c>
      <c r="C22" s="39" t="s">
        <v>369</v>
      </c>
      <c r="D22" s="40" t="s">
        <v>499</v>
      </c>
      <c r="E22" s="39" t="s">
        <v>53</v>
      </c>
      <c r="F22" s="39" t="s">
        <v>500</v>
      </c>
      <c r="G22" s="94" t="s">
        <v>501</v>
      </c>
      <c r="H22" s="39" t="s">
        <v>502</v>
      </c>
      <c r="I22" s="39" t="s">
        <v>494</v>
      </c>
      <c r="J22" s="80">
        <f>17.232644843*2080</f>
        <v>35843.901273439995</v>
      </c>
      <c r="K22" s="80">
        <f>23.3394030055*2080</f>
        <v>48545.958251439995</v>
      </c>
      <c r="L22" s="45" t="s">
        <v>505</v>
      </c>
      <c r="M22" s="45">
        <f t="shared" si="6"/>
        <v>3059.5</v>
      </c>
      <c r="N22" s="39" t="s">
        <v>506</v>
      </c>
      <c r="O22" s="38">
        <v>1</v>
      </c>
      <c r="P22" s="38">
        <v>3</v>
      </c>
      <c r="Q22" s="38">
        <v>3</v>
      </c>
      <c r="R22" s="38">
        <v>3</v>
      </c>
      <c r="S22" s="38">
        <v>1</v>
      </c>
      <c r="T22" s="46">
        <f t="shared" si="2"/>
        <v>11</v>
      </c>
      <c r="U22" s="47" t="s">
        <v>507</v>
      </c>
      <c r="V22" s="39" t="s">
        <v>1535</v>
      </c>
      <c r="W22" s="39" t="s">
        <v>70</v>
      </c>
      <c r="X22" s="39" t="s">
        <v>72</v>
      </c>
      <c r="Y22" s="48">
        <v>3</v>
      </c>
      <c r="Z22" s="48">
        <v>3</v>
      </c>
      <c r="AA22" s="48">
        <v>3</v>
      </c>
      <c r="AB22" s="48"/>
      <c r="AC22" s="46">
        <f t="shared" si="4"/>
        <v>9</v>
      </c>
      <c r="AD22" s="50">
        <f t="shared" si="3"/>
        <v>20</v>
      </c>
      <c r="AE22" s="41" t="s">
        <v>79</v>
      </c>
      <c r="AF22" s="41"/>
      <c r="AG22" s="51"/>
      <c r="AH22" s="51"/>
    </row>
    <row r="23" spans="1:34" s="52" customFormat="1" ht="69" customHeight="1" x14ac:dyDescent="0.25">
      <c r="A23" s="55" t="s">
        <v>512</v>
      </c>
      <c r="B23" s="41" t="s">
        <v>42</v>
      </c>
      <c r="C23" s="39" t="s">
        <v>402</v>
      </c>
      <c r="D23" s="40" t="s">
        <v>513</v>
      </c>
      <c r="E23" s="39" t="s">
        <v>53</v>
      </c>
      <c r="F23" s="39" t="s">
        <v>1556</v>
      </c>
      <c r="G23" s="90">
        <v>52.0901</v>
      </c>
      <c r="H23" s="39" t="s">
        <v>515</v>
      </c>
      <c r="I23" s="39" t="s">
        <v>516</v>
      </c>
      <c r="J23" s="80">
        <f>14.5367590122*2080</f>
        <v>30236.458745376</v>
      </c>
      <c r="K23" s="80">
        <f>23.093850976*2080</f>
        <v>48035.210030079994</v>
      </c>
      <c r="L23" s="45" t="s">
        <v>524</v>
      </c>
      <c r="M23" s="45">
        <f t="shared" si="6"/>
        <v>744.5</v>
      </c>
      <c r="N23" s="39" t="s">
        <v>525</v>
      </c>
      <c r="O23" s="38">
        <v>1</v>
      </c>
      <c r="P23" s="38">
        <v>2</v>
      </c>
      <c r="Q23" s="38">
        <v>3</v>
      </c>
      <c r="R23" s="38">
        <v>3</v>
      </c>
      <c r="S23" s="55"/>
      <c r="T23" s="46">
        <f t="shared" si="2"/>
        <v>9</v>
      </c>
      <c r="U23" s="47" t="s">
        <v>526</v>
      </c>
      <c r="V23" s="39" t="s">
        <v>1535</v>
      </c>
      <c r="W23" s="39" t="s">
        <v>70</v>
      </c>
      <c r="X23" s="39" t="s">
        <v>72</v>
      </c>
      <c r="Y23" s="48">
        <v>2</v>
      </c>
      <c r="Z23" s="48">
        <v>3</v>
      </c>
      <c r="AA23" s="48">
        <v>3</v>
      </c>
      <c r="AB23" s="48"/>
      <c r="AC23" s="46">
        <f t="shared" si="4"/>
        <v>8</v>
      </c>
      <c r="AD23" s="50">
        <f t="shared" si="3"/>
        <v>17</v>
      </c>
      <c r="AE23" s="41" t="s">
        <v>79</v>
      </c>
      <c r="AF23" s="41"/>
      <c r="AG23" s="51"/>
      <c r="AH23" s="51"/>
    </row>
    <row r="24" spans="1:34" s="52" customFormat="1" ht="69.900000000000006" customHeight="1" x14ac:dyDescent="0.25">
      <c r="A24" s="55" t="s">
        <v>527</v>
      </c>
      <c r="B24" s="41" t="s">
        <v>42</v>
      </c>
      <c r="C24" s="39" t="s">
        <v>528</v>
      </c>
      <c r="D24" s="40" t="s">
        <v>529</v>
      </c>
      <c r="E24" s="39" t="s">
        <v>53</v>
      </c>
      <c r="F24" s="39" t="s">
        <v>530</v>
      </c>
      <c r="G24" s="90">
        <v>52.140099999999997</v>
      </c>
      <c r="H24" s="39" t="s">
        <v>531</v>
      </c>
      <c r="I24" s="39" t="s">
        <v>283</v>
      </c>
      <c r="J24" s="80">
        <f>19.4092536424*2080</f>
        <v>40371.247576192</v>
      </c>
      <c r="K24" s="80">
        <f>39.394895457*2080</f>
        <v>81941.382550559996</v>
      </c>
      <c r="L24" s="45" t="s">
        <v>532</v>
      </c>
      <c r="M24" s="45">
        <f t="shared" si="6"/>
        <v>2652.5</v>
      </c>
      <c r="N24" s="39" t="s">
        <v>441</v>
      </c>
      <c r="O24" s="38">
        <v>2</v>
      </c>
      <c r="P24" s="38">
        <v>3</v>
      </c>
      <c r="Q24" s="38">
        <v>3</v>
      </c>
      <c r="R24" s="38">
        <v>3</v>
      </c>
      <c r="S24" s="38">
        <v>1</v>
      </c>
      <c r="T24" s="46">
        <f t="shared" si="2"/>
        <v>12</v>
      </c>
      <c r="U24" s="47" t="s">
        <v>534</v>
      </c>
      <c r="V24" s="39" t="s">
        <v>1535</v>
      </c>
      <c r="W24" s="39" t="s">
        <v>70</v>
      </c>
      <c r="X24" s="39" t="s">
        <v>72</v>
      </c>
      <c r="Y24" s="48">
        <v>3</v>
      </c>
      <c r="Z24" s="48">
        <v>3</v>
      </c>
      <c r="AA24" s="48">
        <v>3</v>
      </c>
      <c r="AB24" s="48"/>
      <c r="AC24" s="46">
        <f t="shared" si="4"/>
        <v>9</v>
      </c>
      <c r="AD24" s="50">
        <f t="shared" si="3"/>
        <v>21</v>
      </c>
      <c r="AE24" s="41" t="s">
        <v>79</v>
      </c>
      <c r="AF24" s="41"/>
      <c r="AG24" s="51"/>
      <c r="AH24" s="51"/>
    </row>
    <row r="25" spans="1:34" s="52" customFormat="1" ht="69.900000000000006" customHeight="1" x14ac:dyDescent="0.25">
      <c r="A25" s="55" t="s">
        <v>538</v>
      </c>
      <c r="B25" s="41" t="s">
        <v>42</v>
      </c>
      <c r="C25" s="39" t="s">
        <v>539</v>
      </c>
      <c r="D25" s="40" t="s">
        <v>540</v>
      </c>
      <c r="E25" s="39" t="s">
        <v>53</v>
      </c>
      <c r="F25" s="39" t="s">
        <v>541</v>
      </c>
      <c r="G25" s="39">
        <v>43.020299999999999</v>
      </c>
      <c r="H25" s="39" t="s">
        <v>542</v>
      </c>
      <c r="I25" s="39" t="s">
        <v>543</v>
      </c>
      <c r="J25" s="80">
        <f>21.5042225093*2080</f>
        <v>44728.782819344</v>
      </c>
      <c r="K25" s="80">
        <f>42.5604482613*2080</f>
        <v>88525.732383504001</v>
      </c>
      <c r="L25" s="45" t="s">
        <v>545</v>
      </c>
      <c r="M25" s="45">
        <f t="shared" si="6"/>
        <v>119</v>
      </c>
      <c r="N25" s="39" t="s">
        <v>546</v>
      </c>
      <c r="O25" s="38">
        <v>3</v>
      </c>
      <c r="P25" s="38">
        <v>1</v>
      </c>
      <c r="Q25" s="38">
        <v>3</v>
      </c>
      <c r="R25" s="38">
        <v>2</v>
      </c>
      <c r="S25" s="38">
        <v>1</v>
      </c>
      <c r="T25" s="46">
        <f t="shared" si="2"/>
        <v>10</v>
      </c>
      <c r="U25" s="47" t="s">
        <v>548</v>
      </c>
      <c r="V25" s="39" t="s">
        <v>1535</v>
      </c>
      <c r="W25" s="39" t="s">
        <v>70</v>
      </c>
      <c r="X25" s="39" t="s">
        <v>72</v>
      </c>
      <c r="Y25" s="48">
        <v>2</v>
      </c>
      <c r="Z25" s="48">
        <v>3</v>
      </c>
      <c r="AA25" s="48">
        <v>3</v>
      </c>
      <c r="AB25" s="48"/>
      <c r="AC25" s="46">
        <f t="shared" si="4"/>
        <v>8</v>
      </c>
      <c r="AD25" s="50">
        <f t="shared" si="3"/>
        <v>18</v>
      </c>
      <c r="AE25" s="41" t="s">
        <v>79</v>
      </c>
      <c r="AF25" s="41"/>
      <c r="AG25" s="51"/>
      <c r="AH25" s="51"/>
    </row>
    <row r="26" spans="1:34" s="52" customFormat="1" ht="72" customHeight="1" x14ac:dyDescent="0.25">
      <c r="A26" s="55" t="s">
        <v>553</v>
      </c>
      <c r="B26" s="41" t="s">
        <v>42</v>
      </c>
      <c r="C26" s="39" t="s">
        <v>554</v>
      </c>
      <c r="D26" s="40" t="s">
        <v>555</v>
      </c>
      <c r="E26" s="39" t="s">
        <v>53</v>
      </c>
      <c r="F26" s="39" t="s">
        <v>556</v>
      </c>
      <c r="G26" s="90">
        <v>47.060400000000001</v>
      </c>
      <c r="H26" s="39" t="s">
        <v>557</v>
      </c>
      <c r="I26" s="39" t="s">
        <v>558</v>
      </c>
      <c r="J26" s="80">
        <f t="shared" ref="J26:J28" si="9">16.6209139421*2080</f>
        <v>34571.500999568001</v>
      </c>
      <c r="K26" s="80">
        <f t="shared" ref="K26:K27" si="10">26.812905476208*2080</f>
        <v>55770.843390512644</v>
      </c>
      <c r="L26" s="45" t="s">
        <v>559</v>
      </c>
      <c r="M26" s="45">
        <f t="shared" si="6"/>
        <v>2624</v>
      </c>
      <c r="N26" s="39" t="s">
        <v>560</v>
      </c>
      <c r="O26" s="38">
        <v>2</v>
      </c>
      <c r="P26" s="38">
        <v>3</v>
      </c>
      <c r="Q26" s="38">
        <v>3</v>
      </c>
      <c r="R26" s="38">
        <v>2</v>
      </c>
      <c r="S26" s="55"/>
      <c r="T26" s="46">
        <f t="shared" si="2"/>
        <v>10</v>
      </c>
      <c r="U26" s="47" t="s">
        <v>165</v>
      </c>
      <c r="V26" s="39" t="s">
        <v>1535</v>
      </c>
      <c r="W26" s="39" t="s">
        <v>70</v>
      </c>
      <c r="X26" s="39" t="s">
        <v>72</v>
      </c>
      <c r="Y26" s="48">
        <v>2</v>
      </c>
      <c r="Z26" s="48">
        <v>3</v>
      </c>
      <c r="AA26" s="48">
        <v>3</v>
      </c>
      <c r="AB26" s="48"/>
      <c r="AC26" s="46">
        <f t="shared" si="4"/>
        <v>8</v>
      </c>
      <c r="AD26" s="50">
        <f t="shared" si="3"/>
        <v>18</v>
      </c>
      <c r="AE26" s="41" t="s">
        <v>79</v>
      </c>
      <c r="AF26" s="41"/>
      <c r="AG26" s="51"/>
      <c r="AH26" s="51"/>
    </row>
    <row r="27" spans="1:34" s="52" customFormat="1" ht="71.099999999999994" customHeight="1" x14ac:dyDescent="0.25">
      <c r="A27" s="55" t="s">
        <v>563</v>
      </c>
      <c r="B27" s="41" t="s">
        <v>42</v>
      </c>
      <c r="C27" s="39" t="s">
        <v>554</v>
      </c>
      <c r="D27" s="40" t="s">
        <v>564</v>
      </c>
      <c r="E27" s="39" t="s">
        <v>53</v>
      </c>
      <c r="F27" s="39" t="s">
        <v>565</v>
      </c>
      <c r="G27" s="90">
        <v>47.0608</v>
      </c>
      <c r="H27" s="39" t="s">
        <v>566</v>
      </c>
      <c r="I27" s="39" t="s">
        <v>567</v>
      </c>
      <c r="J27" s="80">
        <f t="shared" si="9"/>
        <v>34571.500999568001</v>
      </c>
      <c r="K27" s="80">
        <f t="shared" si="10"/>
        <v>55770.843390512644</v>
      </c>
      <c r="L27" s="45" t="s">
        <v>568</v>
      </c>
      <c r="M27" s="45">
        <f t="shared" si="6"/>
        <v>340.5</v>
      </c>
      <c r="N27" s="39" t="s">
        <v>569</v>
      </c>
      <c r="O27" s="38">
        <v>2</v>
      </c>
      <c r="P27" s="38">
        <v>1</v>
      </c>
      <c r="Q27" s="38">
        <v>3</v>
      </c>
      <c r="R27" s="38">
        <v>2</v>
      </c>
      <c r="S27" s="55"/>
      <c r="T27" s="46">
        <f t="shared" si="2"/>
        <v>8</v>
      </c>
      <c r="U27" s="47" t="s">
        <v>572</v>
      </c>
      <c r="V27" s="39" t="s">
        <v>1535</v>
      </c>
      <c r="W27" s="39" t="s">
        <v>70</v>
      </c>
      <c r="X27" s="39" t="s">
        <v>72</v>
      </c>
      <c r="Y27" s="48">
        <v>3</v>
      </c>
      <c r="Z27" s="48">
        <v>3</v>
      </c>
      <c r="AA27" s="48">
        <v>3</v>
      </c>
      <c r="AB27" s="48"/>
      <c r="AC27" s="46">
        <f t="shared" si="4"/>
        <v>9</v>
      </c>
      <c r="AD27" s="50">
        <f t="shared" si="3"/>
        <v>17</v>
      </c>
      <c r="AE27" s="41" t="s">
        <v>79</v>
      </c>
      <c r="AF27" s="41"/>
      <c r="AG27" s="51"/>
      <c r="AH27" s="51"/>
    </row>
    <row r="28" spans="1:34" s="52" customFormat="1" ht="42" customHeight="1" x14ac:dyDescent="0.25">
      <c r="A28" s="55" t="s">
        <v>579</v>
      </c>
      <c r="B28" s="41" t="s">
        <v>42</v>
      </c>
      <c r="C28" s="39" t="s">
        <v>554</v>
      </c>
      <c r="D28" s="40" t="s">
        <v>580</v>
      </c>
      <c r="E28" s="39" t="s">
        <v>53</v>
      </c>
      <c r="F28" s="39" t="s">
        <v>581</v>
      </c>
      <c r="G28" s="90">
        <v>47.060499999999998</v>
      </c>
      <c r="H28" s="39" t="s">
        <v>582</v>
      </c>
      <c r="I28" s="39" t="s">
        <v>583</v>
      </c>
      <c r="J28" s="92">
        <f t="shared" si="9"/>
        <v>34571.500999568001</v>
      </c>
      <c r="K28" s="92">
        <f>26.812905476*2080</f>
        <v>55770.843390080001</v>
      </c>
      <c r="L28" s="45" t="s">
        <v>587</v>
      </c>
      <c r="M28" s="45">
        <f t="shared" si="6"/>
        <v>714.5</v>
      </c>
      <c r="N28" s="39" t="s">
        <v>591</v>
      </c>
      <c r="O28" s="38">
        <v>2</v>
      </c>
      <c r="P28" s="38">
        <v>2</v>
      </c>
      <c r="Q28" s="38">
        <v>3</v>
      </c>
      <c r="R28" s="38">
        <v>2</v>
      </c>
      <c r="S28" s="55"/>
      <c r="T28" s="46">
        <f t="shared" si="2"/>
        <v>9</v>
      </c>
      <c r="U28" s="47" t="s">
        <v>123</v>
      </c>
      <c r="V28" s="39" t="s">
        <v>1535</v>
      </c>
      <c r="W28" s="39" t="s">
        <v>70</v>
      </c>
      <c r="X28" s="39" t="s">
        <v>72</v>
      </c>
      <c r="Y28" s="48">
        <v>2</v>
      </c>
      <c r="Z28" s="48">
        <v>3</v>
      </c>
      <c r="AA28" s="48">
        <v>3</v>
      </c>
      <c r="AB28" s="48"/>
      <c r="AC28" s="46">
        <f t="shared" si="4"/>
        <v>8</v>
      </c>
      <c r="AD28" s="50">
        <f t="shared" si="3"/>
        <v>17</v>
      </c>
      <c r="AE28" s="41" t="s">
        <v>79</v>
      </c>
      <c r="AF28" s="41"/>
      <c r="AG28" s="51"/>
      <c r="AH28" s="51"/>
    </row>
    <row r="29" spans="1:34" s="52" customFormat="1" ht="139.5" customHeight="1" x14ac:dyDescent="0.25">
      <c r="A29" s="55" t="s">
        <v>593</v>
      </c>
      <c r="B29" s="41" t="s">
        <v>42</v>
      </c>
      <c r="C29" s="39" t="s">
        <v>127</v>
      </c>
      <c r="D29" s="40" t="s">
        <v>596</v>
      </c>
      <c r="E29" s="39" t="s">
        <v>53</v>
      </c>
      <c r="F29" s="39" t="s">
        <v>597</v>
      </c>
      <c r="G29" s="94" t="s">
        <v>598</v>
      </c>
      <c r="H29" s="39" t="s">
        <v>599</v>
      </c>
      <c r="I29" s="39" t="s">
        <v>600</v>
      </c>
      <c r="J29" s="80">
        <f>13.4782438132*2080</f>
        <v>28034.747131456003</v>
      </c>
      <c r="K29" s="80">
        <f>22.9887863574*2080</f>
        <v>47816.675623391995</v>
      </c>
      <c r="L29" s="45" t="s">
        <v>603</v>
      </c>
      <c r="M29" s="45">
        <f t="shared" si="6"/>
        <v>41.5</v>
      </c>
      <c r="N29" s="39" t="s">
        <v>164</v>
      </c>
      <c r="O29" s="38">
        <v>1</v>
      </c>
      <c r="P29" s="38">
        <v>1</v>
      </c>
      <c r="Q29" s="38">
        <v>3</v>
      </c>
      <c r="R29" s="38">
        <v>2</v>
      </c>
      <c r="S29" s="55"/>
      <c r="T29" s="46">
        <f t="shared" si="2"/>
        <v>7</v>
      </c>
      <c r="U29" s="47" t="s">
        <v>604</v>
      </c>
      <c r="V29" s="39" t="s">
        <v>1535</v>
      </c>
      <c r="W29" s="39" t="s">
        <v>70</v>
      </c>
      <c r="X29" s="39" t="s">
        <v>72</v>
      </c>
      <c r="Y29" s="48">
        <v>2</v>
      </c>
      <c r="Z29" s="48">
        <v>3</v>
      </c>
      <c r="AA29" s="48">
        <v>3</v>
      </c>
      <c r="AB29" s="48"/>
      <c r="AC29" s="46">
        <f t="shared" si="4"/>
        <v>8</v>
      </c>
      <c r="AD29" s="50">
        <f t="shared" si="3"/>
        <v>15</v>
      </c>
      <c r="AE29" s="41" t="s">
        <v>288</v>
      </c>
      <c r="AF29" s="39" t="s">
        <v>607</v>
      </c>
      <c r="AG29" s="51"/>
      <c r="AH29" s="51"/>
    </row>
    <row r="30" spans="1:34" s="52" customFormat="1" ht="69.900000000000006" customHeight="1" x14ac:dyDescent="0.25">
      <c r="A30" s="55" t="s">
        <v>608</v>
      </c>
      <c r="B30" s="41" t="s">
        <v>42</v>
      </c>
      <c r="C30" s="39" t="s">
        <v>127</v>
      </c>
      <c r="D30" s="40" t="s">
        <v>609</v>
      </c>
      <c r="E30" s="39" t="s">
        <v>53</v>
      </c>
      <c r="F30" s="39" t="s">
        <v>610</v>
      </c>
      <c r="G30" s="94" t="s">
        <v>611</v>
      </c>
      <c r="H30" s="39" t="s">
        <v>138</v>
      </c>
      <c r="I30" s="39" t="s">
        <v>139</v>
      </c>
      <c r="J30" s="80">
        <f>13.6974192342*2080</f>
        <v>28490.632007135999</v>
      </c>
      <c r="K30" s="80">
        <f>18.9653112631*2080</f>
        <v>39447.847427247994</v>
      </c>
      <c r="L30" s="45" t="s">
        <v>146</v>
      </c>
      <c r="M30" s="45">
        <f t="shared" si="6"/>
        <v>229.5</v>
      </c>
      <c r="N30" s="39" t="s">
        <v>164</v>
      </c>
      <c r="O30" s="38">
        <v>1</v>
      </c>
      <c r="P30" s="38">
        <v>1</v>
      </c>
      <c r="Q30" s="38">
        <v>3</v>
      </c>
      <c r="R30" s="38">
        <v>2</v>
      </c>
      <c r="S30" s="55"/>
      <c r="T30" s="46">
        <f t="shared" si="2"/>
        <v>7</v>
      </c>
      <c r="U30" s="47" t="s">
        <v>615</v>
      </c>
      <c r="V30" s="39" t="s">
        <v>1535</v>
      </c>
      <c r="W30" s="39" t="s">
        <v>70</v>
      </c>
      <c r="X30" s="39" t="s">
        <v>72</v>
      </c>
      <c r="Y30" s="48">
        <v>2</v>
      </c>
      <c r="Z30" s="48">
        <v>3</v>
      </c>
      <c r="AA30" s="48">
        <v>3</v>
      </c>
      <c r="AB30" s="48"/>
      <c r="AC30" s="46">
        <f t="shared" si="4"/>
        <v>8</v>
      </c>
      <c r="AD30" s="50">
        <f t="shared" si="3"/>
        <v>15</v>
      </c>
      <c r="AE30" s="41" t="s">
        <v>288</v>
      </c>
      <c r="AF30" s="39" t="s">
        <v>607</v>
      </c>
      <c r="AG30" s="51"/>
      <c r="AH30" s="51"/>
    </row>
    <row r="31" spans="1:34" s="52" customFormat="1" ht="105.75" customHeight="1" x14ac:dyDescent="0.25">
      <c r="A31" s="55" t="s">
        <v>617</v>
      </c>
      <c r="B31" s="41" t="s">
        <v>42</v>
      </c>
      <c r="C31" s="39" t="s">
        <v>239</v>
      </c>
      <c r="D31" s="40" t="s">
        <v>618</v>
      </c>
      <c r="E31" s="39" t="s">
        <v>53</v>
      </c>
      <c r="F31" s="39" t="s">
        <v>620</v>
      </c>
      <c r="G31" s="94" t="s">
        <v>622</v>
      </c>
      <c r="H31" s="39" t="s">
        <v>623</v>
      </c>
      <c r="I31" s="39" t="s">
        <v>624</v>
      </c>
      <c r="J31" s="80">
        <f>13.921505406*2080</f>
        <v>28956.731244480001</v>
      </c>
      <c r="K31" s="80">
        <f>23.140646418*2080</f>
        <v>48132.544549439997</v>
      </c>
      <c r="L31" s="45" t="s">
        <v>626</v>
      </c>
      <c r="M31" s="45">
        <f t="shared" si="6"/>
        <v>131</v>
      </c>
      <c r="N31" s="39" t="s">
        <v>249</v>
      </c>
      <c r="O31" s="38">
        <v>1</v>
      </c>
      <c r="P31" s="38">
        <v>1</v>
      </c>
      <c r="Q31" s="38">
        <v>3</v>
      </c>
      <c r="R31" s="38">
        <v>3</v>
      </c>
      <c r="S31" s="55"/>
      <c r="T31" s="46">
        <f t="shared" si="2"/>
        <v>8</v>
      </c>
      <c r="U31" s="47" t="s">
        <v>628</v>
      </c>
      <c r="V31" s="39" t="s">
        <v>1535</v>
      </c>
      <c r="W31" s="39" t="s">
        <v>70</v>
      </c>
      <c r="X31" s="39" t="s">
        <v>72</v>
      </c>
      <c r="Y31" s="48">
        <v>2</v>
      </c>
      <c r="Z31" s="48">
        <v>3</v>
      </c>
      <c r="AA31" s="48">
        <v>3</v>
      </c>
      <c r="AB31" s="48"/>
      <c r="AC31" s="46">
        <f t="shared" si="4"/>
        <v>8</v>
      </c>
      <c r="AD31" s="50">
        <f t="shared" si="3"/>
        <v>16</v>
      </c>
      <c r="AE31" s="41" t="s">
        <v>288</v>
      </c>
      <c r="AF31" s="39" t="s">
        <v>629</v>
      </c>
      <c r="AG31" s="51"/>
      <c r="AH31" s="51"/>
    </row>
    <row r="32" spans="1:34" s="52" customFormat="1" ht="151.5" customHeight="1" x14ac:dyDescent="0.25">
      <c r="A32" s="55" t="s">
        <v>630</v>
      </c>
      <c r="B32" s="41" t="s">
        <v>42</v>
      </c>
      <c r="C32" s="39" t="s">
        <v>369</v>
      </c>
      <c r="D32" s="40" t="s">
        <v>631</v>
      </c>
      <c r="E32" s="39" t="s">
        <v>53</v>
      </c>
      <c r="F32" s="39" t="s">
        <v>633</v>
      </c>
      <c r="G32" s="90">
        <v>12.040100000000001</v>
      </c>
      <c r="H32" s="39" t="s">
        <v>634</v>
      </c>
      <c r="I32" s="39" t="s">
        <v>635</v>
      </c>
      <c r="J32" s="80">
        <f>11.4905725668*2080</f>
        <v>23900.390938943998</v>
      </c>
      <c r="K32" s="80">
        <f>17.991567646*2080</f>
        <v>37422.460703680001</v>
      </c>
      <c r="L32" s="45" t="s">
        <v>638</v>
      </c>
      <c r="M32" s="45">
        <f t="shared" si="6"/>
        <v>936</v>
      </c>
      <c r="N32" s="39" t="s">
        <v>525</v>
      </c>
      <c r="O32" s="38">
        <v>1</v>
      </c>
      <c r="P32" s="38">
        <v>2</v>
      </c>
      <c r="Q32" s="38">
        <v>3</v>
      </c>
      <c r="R32" s="38">
        <v>2</v>
      </c>
      <c r="S32" s="38">
        <v>1</v>
      </c>
      <c r="T32" s="46">
        <f t="shared" si="2"/>
        <v>9</v>
      </c>
      <c r="U32" s="47" t="s">
        <v>640</v>
      </c>
      <c r="V32" s="39" t="s">
        <v>1535</v>
      </c>
      <c r="W32" s="39" t="s">
        <v>70</v>
      </c>
      <c r="X32" s="39" t="s">
        <v>72</v>
      </c>
      <c r="Y32" s="48">
        <v>1</v>
      </c>
      <c r="Z32" s="48">
        <v>3</v>
      </c>
      <c r="AA32" s="48">
        <v>3</v>
      </c>
      <c r="AB32" s="48"/>
      <c r="AC32" s="46">
        <f t="shared" si="4"/>
        <v>7</v>
      </c>
      <c r="AD32" s="50">
        <f t="shared" si="3"/>
        <v>16</v>
      </c>
      <c r="AE32" s="41" t="s">
        <v>288</v>
      </c>
      <c r="AF32" s="39" t="s">
        <v>642</v>
      </c>
      <c r="AG32" s="51"/>
      <c r="AH32" s="51"/>
    </row>
    <row r="33" spans="1:34" s="52" customFormat="1" ht="165.75" customHeight="1" x14ac:dyDescent="0.25">
      <c r="A33" s="55" t="s">
        <v>643</v>
      </c>
      <c r="B33" s="41" t="s">
        <v>42</v>
      </c>
      <c r="C33" s="39" t="s">
        <v>402</v>
      </c>
      <c r="D33" s="40" t="s">
        <v>644</v>
      </c>
      <c r="E33" s="39" t="s">
        <v>53</v>
      </c>
      <c r="F33" s="39" t="s">
        <v>645</v>
      </c>
      <c r="G33" s="90">
        <v>12.050800000000001</v>
      </c>
      <c r="H33" s="90" t="s">
        <v>646</v>
      </c>
      <c r="I33" s="90" t="s">
        <v>647</v>
      </c>
      <c r="J33" s="80">
        <f>11.0931639554*2080</f>
        <v>23073.781027231998</v>
      </c>
      <c r="K33" s="80">
        <f>17.6510090114*2080</f>
        <v>36714.098743711998</v>
      </c>
      <c r="L33" s="45" t="s">
        <v>651</v>
      </c>
      <c r="M33" s="45">
        <f t="shared" si="6"/>
        <v>17.5</v>
      </c>
      <c r="N33" s="39" t="s">
        <v>525</v>
      </c>
      <c r="O33" s="38">
        <v>1</v>
      </c>
      <c r="P33" s="38">
        <v>2</v>
      </c>
      <c r="Q33" s="38">
        <v>3</v>
      </c>
      <c r="R33" s="38">
        <v>3</v>
      </c>
      <c r="S33" s="55"/>
      <c r="T33" s="46">
        <f t="shared" si="2"/>
        <v>9</v>
      </c>
      <c r="U33" s="47" t="s">
        <v>417</v>
      </c>
      <c r="V33" s="39" t="s">
        <v>1535</v>
      </c>
      <c r="W33" s="39" t="s">
        <v>70</v>
      </c>
      <c r="X33" s="39" t="s">
        <v>72</v>
      </c>
      <c r="Y33" s="48">
        <v>1</v>
      </c>
      <c r="Z33" s="48">
        <v>3</v>
      </c>
      <c r="AA33" s="48">
        <v>3</v>
      </c>
      <c r="AB33" s="48"/>
      <c r="AC33" s="46">
        <f t="shared" si="4"/>
        <v>7</v>
      </c>
      <c r="AD33" s="50">
        <f t="shared" si="3"/>
        <v>16</v>
      </c>
      <c r="AE33" s="41" t="s">
        <v>288</v>
      </c>
      <c r="AF33" s="39" t="s">
        <v>642</v>
      </c>
      <c r="AG33" s="51"/>
      <c r="AH33" s="51"/>
    </row>
    <row r="34" spans="1:34" ht="15.75" customHeight="1" x14ac:dyDescent="0.25">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row>
    <row r="35" spans="1:34" ht="15.75" customHeight="1" x14ac:dyDescent="0.25">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row>
    <row r="36" spans="1:34" ht="15.75" customHeight="1" x14ac:dyDescent="0.25">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row>
    <row r="37" spans="1:34" ht="15.75" customHeight="1" x14ac:dyDescent="0.25">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row>
    <row r="38" spans="1:34" ht="15.75" customHeight="1" x14ac:dyDescent="0.25">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row>
    <row r="39" spans="1:34" ht="15.75" customHeight="1" x14ac:dyDescent="0.25">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row>
    <row r="40" spans="1:34" ht="15.75" customHeight="1" x14ac:dyDescent="0.25">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row>
    <row r="41" spans="1:34" ht="15.75" customHeight="1" x14ac:dyDescent="0.25">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row>
    <row r="42" spans="1:34" ht="15.75" customHeight="1" x14ac:dyDescent="0.25">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row>
    <row r="43" spans="1:34" ht="15.75" customHeight="1" x14ac:dyDescent="0.25">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row>
    <row r="44" spans="1:34" ht="15.75" customHeight="1" x14ac:dyDescent="0.25">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row>
    <row r="45" spans="1:34" ht="15.75" customHeight="1" x14ac:dyDescent="0.25">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row>
    <row r="46" spans="1:34" ht="15.75" customHeight="1" x14ac:dyDescent="0.25">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row>
    <row r="47" spans="1:34" ht="15.75" customHeight="1" x14ac:dyDescent="0.25">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row>
    <row r="48" spans="1:34" ht="15.75" customHeight="1" x14ac:dyDescent="0.25">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row>
    <row r="49" spans="1:34" ht="15.75" customHeight="1" x14ac:dyDescent="0.25">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row>
    <row r="50" spans="1:34" ht="15.75" customHeight="1" x14ac:dyDescent="0.25">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row>
    <row r="51" spans="1:34" ht="15.75" customHeight="1" x14ac:dyDescent="0.25">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row>
    <row r="52" spans="1:34" ht="15.75" customHeight="1" x14ac:dyDescent="0.25">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row>
    <row r="53" spans="1:34" ht="15.75" customHeight="1" x14ac:dyDescent="0.25">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row>
    <row r="54" spans="1:34" ht="15.75" customHeight="1" x14ac:dyDescent="0.25">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row>
    <row r="55" spans="1:34" ht="15.75" customHeight="1" x14ac:dyDescent="0.25">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row>
    <row r="56" spans="1:34" ht="15.75" customHeight="1" x14ac:dyDescent="0.25">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row>
    <row r="57" spans="1:34" ht="15.75" customHeight="1" x14ac:dyDescent="0.25">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row>
    <row r="58" spans="1:34" ht="15.75" customHeight="1" x14ac:dyDescent="0.25">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row>
    <row r="59" spans="1:34" ht="15.75" customHeight="1" x14ac:dyDescent="0.25">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row>
    <row r="60" spans="1:34" ht="15.75" customHeight="1" x14ac:dyDescent="0.25">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row>
    <row r="61" spans="1:34" ht="15.75" customHeight="1" x14ac:dyDescent="0.25">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row>
    <row r="62" spans="1:34" ht="15.75" customHeight="1" x14ac:dyDescent="0.25">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row>
    <row r="63" spans="1:34" ht="15.75" customHeight="1" x14ac:dyDescent="0.25">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row>
    <row r="64" spans="1:34" ht="15.75" customHeight="1" x14ac:dyDescent="0.25">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row>
    <row r="65" spans="1:34" ht="15.75" customHeight="1" x14ac:dyDescent="0.25">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row>
    <row r="66" spans="1:34" ht="15.75" customHeight="1" x14ac:dyDescent="0.25">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row>
    <row r="67" spans="1:34" ht="15.75" customHeight="1"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row>
    <row r="68" spans="1:34" ht="15.75" customHeight="1"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row>
    <row r="69" spans="1:34" ht="15.75" customHeight="1"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row>
    <row r="70" spans="1:34" ht="15.75" customHeigh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row>
    <row r="71" spans="1:34" ht="15.75" customHeigh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row>
    <row r="72" spans="1:34" ht="15.75" customHeigh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row>
    <row r="73" spans="1:34" ht="15.75" customHeigh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row>
    <row r="74" spans="1:34" ht="15.75" customHeigh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row>
    <row r="75" spans="1:34" ht="15.75" customHeigh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row>
    <row r="76" spans="1:34" ht="15.75" customHeigh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row>
    <row r="77" spans="1:34" ht="15.75" customHeigh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row>
    <row r="78" spans="1:34" ht="15.75" customHeigh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row>
    <row r="79" spans="1:34" ht="15.75" customHeigh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row>
    <row r="80" spans="1:34" ht="15.75" customHeigh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row>
    <row r="81" spans="1:34" ht="15.75" customHeigh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row>
    <row r="82" spans="1:34" ht="15.75" customHeigh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row>
    <row r="83" spans="1:34" ht="15.75" customHeigh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row>
    <row r="84" spans="1:34" ht="15.75" customHeigh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row>
    <row r="85" spans="1:34" ht="15.75" customHeigh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row>
    <row r="86" spans="1:34" ht="15.75" customHeigh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row>
    <row r="87" spans="1:34" ht="15.75" customHeigh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row>
    <row r="88" spans="1:34" ht="13.2"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row>
    <row r="89" spans="1:34" ht="13.2"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row>
    <row r="90" spans="1:34" ht="13.2"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row>
    <row r="91" spans="1:34" ht="13.2"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row>
    <row r="92" spans="1:34" ht="13.2"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row>
    <row r="93" spans="1:34" ht="13.2"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row>
    <row r="94" spans="1:34" ht="13.2"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row>
    <row r="95" spans="1:34" ht="13.2"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row>
    <row r="96" spans="1:34" ht="13.2"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row>
    <row r="97" spans="1:34" ht="13.2"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row>
    <row r="98" spans="1:34" ht="13.2"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row>
    <row r="99" spans="1:34" ht="13.2"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row>
    <row r="100" spans="1:34" ht="13.2"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row>
    <row r="101" spans="1:34" ht="13.2"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row>
    <row r="102" spans="1:34" ht="13.2"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row>
    <row r="103" spans="1:34" ht="13.2"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row>
    <row r="104" spans="1:34" ht="13.2"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row>
    <row r="105" spans="1:34" ht="13.2"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row>
    <row r="106" spans="1:34" ht="13.2"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row>
    <row r="107" spans="1:34" ht="13.2"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row>
    <row r="108" spans="1:34" ht="13.2"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row>
    <row r="109" spans="1:34" ht="13.2"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row>
    <row r="110" spans="1:34" ht="13.2"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row>
    <row r="111" spans="1:34" ht="13.2"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row>
    <row r="112" spans="1:34" ht="13.2"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row>
    <row r="113" spans="1:34" ht="13.2"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row>
    <row r="114" spans="1:34" ht="13.2"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row>
    <row r="115" spans="1:34" ht="13.2"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row>
    <row r="116" spans="1:34" ht="13.2"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row>
    <row r="117" spans="1:34" ht="13.2"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row>
    <row r="118" spans="1:34" ht="13.2"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row>
    <row r="119" spans="1:34" ht="13.2"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row>
    <row r="120" spans="1:34" ht="13.2"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row>
    <row r="121" spans="1:34" ht="13.2"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row>
    <row r="122" spans="1:34" ht="13.2" x14ac:dyDescent="0.25">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row>
    <row r="123" spans="1:34" ht="13.2" x14ac:dyDescent="0.25">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row>
    <row r="124" spans="1:34" ht="13.2" x14ac:dyDescent="0.25">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row>
    <row r="125" spans="1:34" ht="13.2" x14ac:dyDescent="0.25">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row>
    <row r="126" spans="1:34" ht="13.2" x14ac:dyDescent="0.25">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row>
    <row r="127" spans="1:34" ht="13.2" x14ac:dyDescent="0.25">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row>
    <row r="128" spans="1:34" ht="13.2" x14ac:dyDescent="0.25">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row>
    <row r="129" spans="1:34" ht="13.2" x14ac:dyDescent="0.25">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row>
    <row r="130" spans="1:34" ht="13.2" x14ac:dyDescent="0.25">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row>
    <row r="131" spans="1:34" ht="13.2" x14ac:dyDescent="0.25">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row>
    <row r="132" spans="1:34" ht="13.2" x14ac:dyDescent="0.2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row>
    <row r="133" spans="1:34" ht="13.2" x14ac:dyDescent="0.25">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row>
    <row r="134" spans="1:34" ht="13.2" x14ac:dyDescent="0.25">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row>
    <row r="135" spans="1:34" ht="13.2" x14ac:dyDescent="0.25">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row>
    <row r="136" spans="1:34" ht="13.2" x14ac:dyDescent="0.25">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row>
    <row r="137" spans="1:34" ht="13.2" x14ac:dyDescent="0.2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row>
    <row r="138" spans="1:34" ht="13.2" x14ac:dyDescent="0.2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row>
    <row r="139" spans="1:34" ht="13.2" x14ac:dyDescent="0.2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row>
    <row r="140" spans="1:34" ht="13.2" x14ac:dyDescent="0.2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row>
    <row r="141" spans="1:34" ht="13.2" x14ac:dyDescent="0.2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row>
    <row r="142" spans="1:34" ht="13.2" x14ac:dyDescent="0.2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row>
    <row r="143" spans="1:34" ht="13.2" x14ac:dyDescent="0.2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row>
    <row r="144" spans="1:34" ht="13.2" x14ac:dyDescent="0.2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row>
    <row r="145" spans="1:34" ht="13.2"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row>
    <row r="146" spans="1:34" ht="13.2"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row>
    <row r="147" spans="1:34" ht="13.2"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row>
    <row r="148" spans="1:34" ht="13.2"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row>
    <row r="149" spans="1:34" ht="13.2"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row>
    <row r="150" spans="1:34" ht="13.2"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row>
    <row r="151" spans="1:34" ht="13.2"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row>
    <row r="152" spans="1:34" ht="13.2"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row>
    <row r="153" spans="1:34" ht="13.2"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row>
    <row r="154" spans="1:34" ht="13.2"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row>
    <row r="155" spans="1:34" ht="13.2"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row>
    <row r="156" spans="1:34" ht="13.2"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row>
    <row r="157" spans="1:34" ht="13.2"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row>
    <row r="158" spans="1:34" ht="13.2"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row>
    <row r="159" spans="1:34" ht="13.2"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row>
    <row r="160" spans="1:34" ht="13.2"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row>
    <row r="161" spans="1:34" ht="13.2"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row>
    <row r="162" spans="1:34" ht="13.2"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row>
    <row r="163" spans="1:34" ht="13.2"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row>
    <row r="164" spans="1:34" ht="13.2"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row>
    <row r="165" spans="1:34" ht="13.2"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row>
    <row r="166" spans="1:34" ht="13.2"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row>
    <row r="167" spans="1:34" ht="13.2"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row>
    <row r="168" spans="1:34" ht="13.2"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row>
    <row r="169" spans="1:34" ht="13.2"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row>
    <row r="170" spans="1:34" ht="13.2"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row>
    <row r="171" spans="1:34" ht="13.2"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row>
    <row r="172" spans="1:34" ht="13.2"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row>
    <row r="173" spans="1:34" ht="13.2"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row>
    <row r="174" spans="1:34" ht="13.2"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row>
    <row r="175" spans="1:34" ht="13.2"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row>
    <row r="176" spans="1:34" ht="13.2"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row>
    <row r="177" spans="1:34" ht="13.2"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row>
    <row r="178" spans="1:34" ht="13.2"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row>
    <row r="179" spans="1:34" ht="13.2"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row>
    <row r="180" spans="1:34" ht="13.2"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row>
    <row r="181" spans="1:34" ht="13.2"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row>
    <row r="182" spans="1:34" ht="13.2"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row>
    <row r="183" spans="1:34" ht="13.2"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row>
    <row r="184" spans="1:34" ht="13.2"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row>
    <row r="185" spans="1:34" ht="13.2"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row>
    <row r="186" spans="1:34" ht="13.2"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row>
    <row r="187" spans="1:34" ht="13.2"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row>
    <row r="188" spans="1:34" ht="13.2"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row>
    <row r="189" spans="1:34" ht="13.2"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row>
    <row r="190" spans="1:34" ht="13.2"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row>
    <row r="191" spans="1:34" ht="13.2"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row>
    <row r="192" spans="1:34" ht="13.2"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row>
    <row r="193" spans="1:34" ht="13.2"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row>
    <row r="194" spans="1:34" ht="13.2"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row>
    <row r="195" spans="1:34" ht="13.2"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row>
    <row r="196" spans="1:34" ht="13.2"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row>
    <row r="197" spans="1:34" ht="13.2"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row>
    <row r="198" spans="1:34" ht="13.2"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row>
    <row r="199" spans="1:34" ht="13.2"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row>
    <row r="200" spans="1:34" ht="13.2"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row>
    <row r="201" spans="1:34" ht="13.2"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row>
    <row r="202" spans="1:34" ht="13.2"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row>
    <row r="203" spans="1:34" ht="13.2"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row>
    <row r="204" spans="1:34" ht="13.2"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row>
    <row r="205" spans="1:34" ht="13.2"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row>
    <row r="206" spans="1:34" ht="13.2"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row>
    <row r="207" spans="1:34" ht="13.2"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row>
    <row r="208" spans="1:34" ht="13.2"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row>
    <row r="209" spans="1:34" ht="13.2"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row>
    <row r="210" spans="1:34" ht="13.2"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row>
    <row r="211" spans="1:34" ht="13.2"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row>
    <row r="212" spans="1:34" ht="13.2"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row>
    <row r="213" spans="1:34" ht="13.2"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row>
    <row r="214" spans="1:34" ht="13.2"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row>
    <row r="215" spans="1:34" ht="13.2"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row>
    <row r="216" spans="1:34" ht="13.2"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row>
    <row r="217" spans="1:34" ht="13.2"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row>
    <row r="218" spans="1:34" ht="13.2"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row>
    <row r="219" spans="1:34" ht="13.2"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row>
    <row r="220" spans="1:34" ht="13.2"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row>
    <row r="221" spans="1:34" ht="13.2"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row>
    <row r="222" spans="1:34" ht="13.2"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row>
    <row r="223" spans="1:34" ht="13.2"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row>
    <row r="224" spans="1:34" ht="13.2"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row>
    <row r="225" spans="1:34" ht="13.2"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row>
    <row r="226" spans="1:34" ht="13.2"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row>
    <row r="227" spans="1:34" ht="13.2"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row>
    <row r="228" spans="1:34" ht="13.2"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row>
    <row r="229" spans="1:34" ht="13.2"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row>
    <row r="230" spans="1:34" ht="13.2"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row>
    <row r="231" spans="1:34" ht="13.2"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row>
    <row r="232" spans="1:34" ht="13.2"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row>
    <row r="233" spans="1:34" ht="13.2"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row>
    <row r="234" spans="1:34" ht="13.2"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row>
    <row r="235" spans="1:34" ht="13.2"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row>
    <row r="236" spans="1:34" ht="13.2"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row>
    <row r="237" spans="1:34" ht="13.2"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row>
    <row r="238" spans="1:34" ht="13.2"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row>
    <row r="239" spans="1:34" ht="13.2"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row>
    <row r="240" spans="1:34" ht="13.2"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row>
    <row r="241" spans="1:34" ht="13.2"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row>
    <row r="242" spans="1:34" ht="13.2"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row>
    <row r="243" spans="1:34" ht="13.2"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row>
    <row r="244" spans="1:34" ht="13.2"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row>
    <row r="245" spans="1:34" ht="13.2"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row>
    <row r="246" spans="1:34" ht="13.2"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row>
    <row r="247" spans="1:34" ht="13.2"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row>
    <row r="248" spans="1:34" ht="13.2"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row>
    <row r="249" spans="1:34" ht="13.2"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row>
    <row r="250" spans="1:34" ht="13.2"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row>
    <row r="251" spans="1:34" ht="13.2"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row>
    <row r="252" spans="1:34" ht="13.2"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row>
    <row r="253" spans="1:34" ht="13.2"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row>
    <row r="254" spans="1:34" ht="13.2"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row>
    <row r="255" spans="1:34" ht="13.2"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row>
    <row r="256" spans="1:34" ht="13.2"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row>
    <row r="257" spans="1:34" ht="13.2"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row>
    <row r="258" spans="1:34" ht="13.2"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row>
    <row r="259" spans="1:34" ht="13.2"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row>
    <row r="260" spans="1:34" ht="13.2"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row>
    <row r="261" spans="1:34" ht="13.2"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row>
    <row r="262" spans="1:34" ht="13.2"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row>
    <row r="263" spans="1:34" ht="13.2"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row>
    <row r="264" spans="1:34" ht="13.2"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row>
    <row r="265" spans="1:34" ht="13.2"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row>
    <row r="266" spans="1:34" ht="13.2"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row>
    <row r="267" spans="1:34" ht="13.2"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row>
    <row r="268" spans="1:34" ht="13.2"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row>
    <row r="269" spans="1:34" ht="13.2"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row>
    <row r="270" spans="1:34" ht="13.2"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row>
    <row r="271" spans="1:34" ht="13.2"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row>
    <row r="272" spans="1:34" ht="13.2"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row>
    <row r="273" spans="1:34" ht="13.2"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row>
    <row r="274" spans="1:34" ht="13.2"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row>
    <row r="275" spans="1:34" ht="13.2"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row>
    <row r="276" spans="1:34" ht="13.2"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row>
    <row r="277" spans="1:34" ht="13.2"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row>
    <row r="278" spans="1:34" ht="13.2"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row>
    <row r="279" spans="1:34" ht="13.2"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row>
    <row r="280" spans="1:34" ht="13.2"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row>
    <row r="281" spans="1:34" ht="13.2"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row>
    <row r="282" spans="1:34" ht="13.2"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row>
    <row r="283" spans="1:34" ht="13.2"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row>
    <row r="284" spans="1:34" ht="13.2"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row>
    <row r="285" spans="1:34" ht="13.2"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row>
    <row r="286" spans="1:34" ht="13.2"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row>
    <row r="287" spans="1:34" ht="13.2"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row>
    <row r="288" spans="1:34" ht="13.2"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row>
    <row r="289" spans="1:34" ht="13.2"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row>
    <row r="290" spans="1:34" ht="13.2"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row>
    <row r="291" spans="1:34" ht="13.2"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row>
    <row r="292" spans="1:34" ht="13.2"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row>
    <row r="293" spans="1:34" ht="13.2"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row>
    <row r="294" spans="1:34" ht="13.2"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row>
    <row r="295" spans="1:34" ht="13.2"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row>
    <row r="296" spans="1:34" ht="13.2"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row>
    <row r="297" spans="1:34" ht="13.2"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row>
    <row r="298" spans="1:34" ht="13.2"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row>
    <row r="299" spans="1:34" ht="13.2"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row>
    <row r="300" spans="1:34" ht="13.2"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row>
    <row r="301" spans="1:34" ht="13.2"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row>
    <row r="302" spans="1:34" ht="13.2"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row>
    <row r="303" spans="1:34" ht="13.2"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row>
    <row r="304" spans="1:34" ht="13.2"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row>
    <row r="305" spans="1:34" ht="13.2"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row>
    <row r="306" spans="1:34" ht="13.2"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row>
    <row r="307" spans="1:34" ht="13.2"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row>
    <row r="308" spans="1:34" ht="13.2"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row>
    <row r="309" spans="1:34" ht="13.2"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row>
    <row r="310" spans="1:34" ht="13.2"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row>
    <row r="311" spans="1:34" ht="13.2"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row>
    <row r="312" spans="1:34" ht="13.2"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row>
    <row r="313" spans="1:34" ht="13.2"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row>
    <row r="314" spans="1:34" ht="13.2"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row>
    <row r="315" spans="1:34" ht="13.2"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row>
    <row r="316" spans="1:34" ht="13.2"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row>
    <row r="317" spans="1:34" ht="13.2"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row>
    <row r="318" spans="1:34" ht="13.2"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row>
    <row r="319" spans="1:34" ht="13.2"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row>
    <row r="320" spans="1:34" ht="13.2"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row>
    <row r="321" spans="1:34" ht="13.2"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row>
    <row r="322" spans="1:34" ht="13.2"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row>
    <row r="323" spans="1:34" ht="13.2"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row>
    <row r="324" spans="1:34" ht="13.2"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row>
    <row r="325" spans="1:34" ht="13.2"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row>
    <row r="326" spans="1:34" ht="13.2"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row>
    <row r="327" spans="1:34" ht="13.2"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row>
    <row r="328" spans="1:34" ht="13.2"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row>
    <row r="329" spans="1:34" ht="13.2"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row>
    <row r="330" spans="1:34" ht="13.2"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row>
    <row r="331" spans="1:34" ht="13.2"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row>
    <row r="332" spans="1:34" ht="13.2"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row>
    <row r="333" spans="1:34" ht="13.2"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row>
    <row r="334" spans="1:34" ht="13.2"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row>
    <row r="335" spans="1:34" ht="13.2"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row>
    <row r="336" spans="1:34" ht="13.2"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row>
    <row r="337" spans="1:34" ht="13.2"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row>
    <row r="338" spans="1:34" ht="13.2"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row>
    <row r="339" spans="1:34" ht="13.2"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row>
    <row r="340" spans="1:34" ht="13.2"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row>
    <row r="341" spans="1:34" ht="13.2"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row>
    <row r="342" spans="1:34" ht="13.2"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row>
    <row r="343" spans="1:34" ht="13.2"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row>
    <row r="344" spans="1:34" ht="13.2"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row>
    <row r="345" spans="1:34" ht="13.2"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row>
    <row r="346" spans="1:34" ht="13.2"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row>
    <row r="347" spans="1:34" ht="13.2"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row>
    <row r="348" spans="1:34" ht="13.2"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row>
    <row r="349" spans="1:34" ht="13.2"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row>
    <row r="350" spans="1:34" ht="13.2"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row>
    <row r="351" spans="1:34" ht="13.2"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row>
    <row r="352" spans="1:34" ht="13.2"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row>
    <row r="353" spans="1:34" ht="13.2"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row>
    <row r="354" spans="1:34" ht="13.2"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row>
    <row r="355" spans="1:34" ht="13.2"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row>
    <row r="356" spans="1:34" ht="13.2"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row>
    <row r="357" spans="1:34" ht="13.2"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row>
    <row r="358" spans="1:34" ht="13.2"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row>
    <row r="359" spans="1:34" ht="13.2"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row>
    <row r="360" spans="1:34" ht="13.2"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row>
    <row r="361" spans="1:34" ht="13.2"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row>
    <row r="362" spans="1:34" ht="13.2"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row>
    <row r="363" spans="1:34" ht="13.2"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row>
    <row r="364" spans="1:34" ht="13.2"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row>
    <row r="365" spans="1:34" ht="13.2"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row>
    <row r="366" spans="1:34" ht="13.2"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row>
    <row r="367" spans="1:34" ht="13.2"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row>
    <row r="368" spans="1:34" ht="13.2"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row>
    <row r="369" spans="1:34" ht="13.2"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row>
    <row r="370" spans="1:34" ht="13.2"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row>
    <row r="371" spans="1:34" ht="13.2"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row>
    <row r="372" spans="1:34" ht="13.2"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row>
    <row r="373" spans="1:34" ht="13.2"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row>
    <row r="374" spans="1:34" ht="13.2"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row>
    <row r="375" spans="1:34" ht="13.2"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row>
    <row r="376" spans="1:34" ht="13.2"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row>
    <row r="377" spans="1:34" ht="13.2"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row>
    <row r="378" spans="1:34" ht="13.2"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row>
    <row r="379" spans="1:34" ht="13.2"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row>
    <row r="380" spans="1:34" ht="13.2"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row>
    <row r="381" spans="1:34" ht="13.2"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row>
    <row r="382" spans="1:34" ht="13.2"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row>
    <row r="383" spans="1:34" ht="13.2"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row>
    <row r="384" spans="1:34" ht="13.2"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row>
    <row r="385" spans="1:34" ht="13.2"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row>
    <row r="386" spans="1:34" ht="13.2"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row>
    <row r="387" spans="1:34" ht="13.2"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row>
    <row r="388" spans="1:34" ht="13.2"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row>
    <row r="389" spans="1:34" ht="13.2"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row>
    <row r="390" spans="1:34" ht="13.2"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row>
    <row r="391" spans="1:34" ht="13.2"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row>
    <row r="392" spans="1:34" ht="13.2"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row>
    <row r="393" spans="1:34" ht="13.2"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row>
    <row r="394" spans="1:34" ht="13.2"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row>
    <row r="395" spans="1:34" ht="13.2"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row>
    <row r="396" spans="1:34" ht="13.2"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row>
    <row r="397" spans="1:34" ht="13.2"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row>
    <row r="398" spans="1:34" ht="13.2"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row>
    <row r="399" spans="1:34" ht="13.2"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row>
    <row r="400" spans="1:34" ht="13.2"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row>
    <row r="401" spans="1:34" ht="13.2"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row>
    <row r="402" spans="1:34" ht="13.2"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row>
    <row r="403" spans="1:34" ht="13.2"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row>
    <row r="404" spans="1:34" ht="13.2"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row>
    <row r="405" spans="1:34" ht="13.2"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row>
    <row r="406" spans="1:34" ht="13.2"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row>
    <row r="407" spans="1:34" ht="13.2"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row>
    <row r="408" spans="1:34" ht="13.2"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row>
    <row r="409" spans="1:34" ht="13.2"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row>
    <row r="410" spans="1:34" ht="13.2"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row>
    <row r="411" spans="1:34" ht="13.2"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row>
    <row r="412" spans="1:34" ht="13.2"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row>
    <row r="413" spans="1:34" ht="13.2"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row>
    <row r="414" spans="1:34" ht="13.2"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row>
    <row r="415" spans="1:34" ht="13.2"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row>
    <row r="416" spans="1:34" ht="13.2"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row>
    <row r="417" spans="1:34" ht="13.2"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row>
    <row r="418" spans="1:34" ht="13.2"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row>
    <row r="419" spans="1:34" ht="13.2"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row>
    <row r="420" spans="1:34" ht="13.2"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row>
    <row r="421" spans="1:34" ht="13.2"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row>
    <row r="422" spans="1:34" ht="13.2"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row>
    <row r="423" spans="1:34" ht="13.2"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row>
    <row r="424" spans="1:34" ht="13.2"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row>
    <row r="425" spans="1:34" ht="13.2"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row>
    <row r="426" spans="1:34" ht="13.2"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row>
    <row r="427" spans="1:34" ht="13.2"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row>
    <row r="428" spans="1:34" ht="13.2"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row>
    <row r="429" spans="1:34" ht="13.2"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row>
    <row r="430" spans="1:34" ht="13.2"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row>
    <row r="431" spans="1:34" ht="13.2"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row>
    <row r="432" spans="1:34" ht="13.2"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row>
    <row r="433" spans="1:34" ht="13.2"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row>
    <row r="434" spans="1:34" ht="13.2"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row>
    <row r="435" spans="1:34" ht="13.2"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row>
    <row r="436" spans="1:34" ht="13.2"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row>
    <row r="437" spans="1:34" ht="13.2"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row>
    <row r="438" spans="1:34" ht="13.2"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row>
    <row r="439" spans="1:34" ht="13.2"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row>
    <row r="440" spans="1:34" ht="13.2"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row>
    <row r="441" spans="1:34" ht="13.2"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row>
    <row r="442" spans="1:34" ht="13.2"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row>
    <row r="443" spans="1:34" ht="13.2"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row>
    <row r="444" spans="1:34" ht="13.2"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row>
    <row r="445" spans="1:34" ht="13.2"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row>
    <row r="446" spans="1:34" ht="13.2"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row>
    <row r="447" spans="1:34" ht="13.2"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row>
    <row r="448" spans="1:34" ht="13.2"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row>
    <row r="449" spans="1:34" ht="13.2"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row>
    <row r="450" spans="1:34" ht="13.2"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row>
    <row r="451" spans="1:34" ht="13.2"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row>
    <row r="452" spans="1:34" ht="13.2"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row>
    <row r="453" spans="1:34" ht="13.2"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row>
    <row r="454" spans="1:34" ht="13.2"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row>
    <row r="455" spans="1:34" ht="13.2"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row>
    <row r="456" spans="1:34" ht="13.2"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row>
    <row r="457" spans="1:34" ht="13.2"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row>
    <row r="458" spans="1:34" ht="13.2"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row>
    <row r="459" spans="1:34" ht="13.2"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row>
    <row r="460" spans="1:34" ht="13.2"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row>
    <row r="461" spans="1:34" ht="13.2"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row>
    <row r="462" spans="1:34" ht="13.2"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row>
    <row r="463" spans="1:34" ht="13.2"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row>
    <row r="464" spans="1:34" ht="13.2"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row>
    <row r="465" spans="1:34" ht="13.2"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row>
    <row r="466" spans="1:34" ht="13.2"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row>
    <row r="467" spans="1:34" ht="13.2"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row>
    <row r="468" spans="1:34" ht="13.2"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row>
    <row r="469" spans="1:34" ht="13.2"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row>
    <row r="470" spans="1:34" ht="13.2"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row>
    <row r="471" spans="1:34" ht="13.2"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row>
    <row r="472" spans="1:34" ht="13.2"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row>
    <row r="473" spans="1:34" ht="13.2"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row>
    <row r="474" spans="1:34" ht="13.2"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row>
    <row r="475" spans="1:34" ht="13.2"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row>
    <row r="476" spans="1:34" ht="13.2"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row>
    <row r="477" spans="1:34" ht="13.2"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row>
    <row r="478" spans="1:34" ht="13.2"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row>
    <row r="479" spans="1:34" ht="13.2"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row>
    <row r="480" spans="1:34" ht="13.2"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row>
    <row r="481" spans="1:34" ht="13.2"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row>
    <row r="482" spans="1:34" ht="13.2"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row>
    <row r="483" spans="1:34" ht="13.2"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row>
    <row r="484" spans="1:34" ht="13.2"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row>
    <row r="485" spans="1:34" ht="13.2"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row>
    <row r="486" spans="1:34" ht="13.2"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row>
    <row r="487" spans="1:34" ht="13.2"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row>
    <row r="488" spans="1:34" ht="13.2"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row>
    <row r="489" spans="1:34" ht="13.2"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row>
    <row r="490" spans="1:34" ht="13.2"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row>
    <row r="491" spans="1:34" ht="13.2"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row>
    <row r="492" spans="1:34" ht="13.2"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row>
    <row r="493" spans="1:34" ht="13.2"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row>
    <row r="494" spans="1:34" ht="13.2"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row>
    <row r="495" spans="1:34" ht="13.2"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row>
    <row r="496" spans="1:34" ht="13.2"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row>
    <row r="497" spans="1:34" ht="13.2"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row>
    <row r="498" spans="1:34" ht="13.2"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row>
    <row r="499" spans="1:34" ht="13.2"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row>
    <row r="500" spans="1:34" ht="13.2"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row>
    <row r="501" spans="1:34" ht="13.2"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row>
    <row r="502" spans="1:34" ht="13.2"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row>
    <row r="503" spans="1:34" ht="13.2"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row>
    <row r="504" spans="1:34" ht="13.2"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row>
    <row r="505" spans="1:34" ht="13.2"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row>
    <row r="506" spans="1:34" ht="13.2"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row>
    <row r="507" spans="1:34" ht="13.2"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row>
    <row r="508" spans="1:34" ht="13.2"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row>
    <row r="509" spans="1:34" ht="13.2"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row>
    <row r="510" spans="1:34" ht="13.2"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row>
    <row r="511" spans="1:34" ht="13.2"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row>
    <row r="512" spans="1:34" ht="13.2"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row>
    <row r="513" spans="1:34" ht="13.2"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row>
    <row r="514" spans="1:34" ht="13.2"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row>
    <row r="515" spans="1:34" ht="13.2"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row>
    <row r="516" spans="1:34" ht="13.2"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row>
    <row r="517" spans="1:34" ht="13.2"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row>
    <row r="518" spans="1:34" ht="13.2"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row>
    <row r="519" spans="1:34" ht="13.2"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row>
    <row r="520" spans="1:34" ht="13.2"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row>
    <row r="521" spans="1:34" ht="13.2"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row>
    <row r="522" spans="1:34" ht="13.2"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row>
    <row r="523" spans="1:34" ht="13.2"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row>
    <row r="524" spans="1:34" ht="13.2"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row>
    <row r="525" spans="1:34" ht="13.2"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row>
    <row r="526" spans="1:34" ht="13.2"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row>
    <row r="527" spans="1:34" ht="13.2"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row>
    <row r="528" spans="1:34" ht="13.2"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row>
    <row r="529" spans="1:34" ht="13.2"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row>
    <row r="530" spans="1:34" ht="13.2"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row>
    <row r="531" spans="1:34" ht="13.2"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row>
    <row r="532" spans="1:34" ht="13.2"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row>
    <row r="533" spans="1:34" ht="13.2"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row>
    <row r="534" spans="1:34" ht="13.2"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row>
    <row r="535" spans="1:34" ht="13.2"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row>
    <row r="536" spans="1:34" ht="13.2"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row>
    <row r="537" spans="1:34" ht="13.2"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row>
    <row r="538" spans="1:34" ht="13.2"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row>
    <row r="539" spans="1:34" ht="13.2"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row>
    <row r="540" spans="1:34" ht="13.2"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row>
    <row r="541" spans="1:34" ht="13.2"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row>
    <row r="542" spans="1:34" ht="13.2"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row>
    <row r="543" spans="1:34" ht="13.2"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row>
    <row r="544" spans="1:34" ht="13.2"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row>
    <row r="545" spans="1:34" ht="13.2"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row>
    <row r="546" spans="1:34" ht="13.2"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row>
    <row r="547" spans="1:34" ht="13.2"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row>
    <row r="548" spans="1:34" ht="13.2"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row>
    <row r="549" spans="1:34" ht="13.2"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row>
    <row r="550" spans="1:34" ht="13.2"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row>
    <row r="551" spans="1:34" ht="13.2"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row>
    <row r="552" spans="1:34" ht="13.2"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row>
    <row r="553" spans="1:34" ht="13.2"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row>
    <row r="554" spans="1:34" ht="13.2"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row>
    <row r="555" spans="1:34" ht="13.2"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row>
    <row r="556" spans="1:34" ht="13.2"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row>
    <row r="557" spans="1:34" ht="13.2"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row>
    <row r="558" spans="1:34" ht="13.2"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row>
    <row r="559" spans="1:34" ht="13.2"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row>
    <row r="560" spans="1:34" ht="13.2"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row>
    <row r="561" spans="1:34" ht="13.2"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row>
    <row r="562" spans="1:34" ht="13.2"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row>
    <row r="563" spans="1:34" ht="13.2"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row>
    <row r="564" spans="1:34" ht="13.2"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row>
    <row r="565" spans="1:34" ht="13.2"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row>
    <row r="566" spans="1:34" ht="13.2"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row>
    <row r="567" spans="1:34" ht="13.2"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row>
    <row r="568" spans="1:34" ht="13.2"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row>
    <row r="569" spans="1:34" ht="13.2"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row>
    <row r="570" spans="1:34" ht="13.2"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row>
    <row r="571" spans="1:34" ht="13.2"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row>
    <row r="572" spans="1:34" ht="13.2"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row>
    <row r="573" spans="1:34" ht="13.2"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row>
    <row r="574" spans="1:34" ht="13.2"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row>
    <row r="575" spans="1:34" ht="13.2"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row>
    <row r="576" spans="1:34" ht="13.2"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row>
    <row r="577" spans="1:34" ht="13.2"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row>
    <row r="578" spans="1:34" ht="13.2"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row>
    <row r="579" spans="1:34" ht="13.2"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row>
    <row r="580" spans="1:34" ht="13.2"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row>
    <row r="581" spans="1:34" ht="13.2"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row>
    <row r="582" spans="1:34" ht="13.2"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row>
    <row r="583" spans="1:34" ht="13.2"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row>
    <row r="584" spans="1:34" ht="13.2"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row>
    <row r="585" spans="1:34" ht="13.2"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row>
    <row r="586" spans="1:34" ht="13.2"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row>
    <row r="587" spans="1:34" ht="13.2"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row>
    <row r="588" spans="1:34" ht="13.2"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row>
    <row r="589" spans="1:34" ht="13.2"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row>
    <row r="590" spans="1:34" ht="13.2"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row>
    <row r="591" spans="1:34" ht="13.2"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row>
    <row r="592" spans="1:34" ht="13.2"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row>
    <row r="593" spans="1:34" ht="13.2"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row>
    <row r="594" spans="1:34" ht="13.2"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row>
    <row r="595" spans="1:34" ht="13.2"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row>
    <row r="596" spans="1:34" ht="13.2"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row>
    <row r="597" spans="1:34" ht="13.2"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row>
    <row r="598" spans="1:34" ht="13.2"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row>
    <row r="599" spans="1:34" ht="13.2"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row>
    <row r="600" spans="1:34" ht="13.2"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row>
    <row r="601" spans="1:34" ht="13.2"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row>
    <row r="602" spans="1:34" ht="13.2"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row>
    <row r="603" spans="1:34" ht="13.2"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row>
    <row r="604" spans="1:34" ht="13.2"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row>
    <row r="605" spans="1:34" ht="13.2"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row>
    <row r="606" spans="1:34" ht="13.2"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row>
    <row r="607" spans="1:34" ht="13.2"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row>
    <row r="608" spans="1:34" ht="13.2"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row>
    <row r="609" spans="1:34" ht="13.2"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row>
    <row r="610" spans="1:34" ht="13.2"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row>
    <row r="611" spans="1:34" ht="13.2"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row>
    <row r="612" spans="1:34" ht="13.2"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row>
    <row r="613" spans="1:34" ht="13.2"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row>
    <row r="614" spans="1:34" ht="13.2"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row>
    <row r="615" spans="1:34" ht="13.2"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row>
    <row r="616" spans="1:34" ht="13.2"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row>
    <row r="617" spans="1:34" ht="13.2"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row>
    <row r="618" spans="1:34" ht="13.2"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row>
    <row r="619" spans="1:34" ht="13.2"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row>
    <row r="620" spans="1:34" ht="13.2"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row>
    <row r="621" spans="1:34" ht="13.2"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row>
    <row r="622" spans="1:34" ht="13.2"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row>
    <row r="623" spans="1:34" ht="13.2"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row>
    <row r="624" spans="1:34" ht="13.2"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row>
    <row r="625" spans="1:34" ht="13.2"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row>
    <row r="626" spans="1:34" ht="13.2"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row>
    <row r="627" spans="1:34" ht="13.2"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row>
    <row r="628" spans="1:34" ht="13.2"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row>
    <row r="629" spans="1:34" ht="13.2"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row>
    <row r="630" spans="1:34" ht="13.2"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row>
    <row r="631" spans="1:34" ht="13.2"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row>
    <row r="632" spans="1:34" ht="13.2"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row>
    <row r="633" spans="1:34" ht="13.2"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row>
    <row r="634" spans="1:34" ht="13.2"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row>
    <row r="635" spans="1:34" ht="13.2"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row>
    <row r="636" spans="1:34" ht="13.2"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row>
    <row r="637" spans="1:34" ht="13.2"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row>
    <row r="638" spans="1:34" ht="13.2"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row>
    <row r="639" spans="1:34" ht="13.2"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row>
    <row r="640" spans="1:34" ht="13.2"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row>
    <row r="641" spans="1:34" ht="13.2"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row>
    <row r="642" spans="1:34" ht="13.2"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row>
    <row r="643" spans="1:34" ht="13.2"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row>
    <row r="644" spans="1:34" ht="13.2"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row>
    <row r="645" spans="1:34" ht="13.2"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row>
    <row r="646" spans="1:34" ht="13.2"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row>
    <row r="647" spans="1:34" ht="13.2"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row>
    <row r="648" spans="1:34" ht="13.2"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row>
    <row r="649" spans="1:34" ht="13.2"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row>
    <row r="650" spans="1:34" ht="13.2"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row>
    <row r="651" spans="1:34" ht="13.2"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row>
    <row r="652" spans="1:34" ht="13.2"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row>
    <row r="653" spans="1:34" ht="13.2"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row>
    <row r="654" spans="1:34" ht="13.2"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row>
    <row r="655" spans="1:34" ht="13.2"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row>
    <row r="656" spans="1:34" ht="13.2"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row>
    <row r="657" spans="1:34" ht="13.2"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row>
    <row r="658" spans="1:34" ht="13.2"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row>
    <row r="659" spans="1:34" ht="13.2"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row>
    <row r="660" spans="1:34" ht="13.2"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row>
    <row r="661" spans="1:34" ht="13.2"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row>
    <row r="662" spans="1:34" ht="13.2"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row>
    <row r="663" spans="1:34" ht="13.2"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row>
    <row r="664" spans="1:34" ht="13.2"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row>
    <row r="665" spans="1:34" ht="13.2"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row>
    <row r="666" spans="1:34" ht="13.2"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row>
    <row r="667" spans="1:34" ht="13.2"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row>
    <row r="668" spans="1:34" ht="13.2"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row>
    <row r="669" spans="1:34" ht="13.2"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row>
    <row r="670" spans="1:34" ht="13.2"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row>
    <row r="671" spans="1:34" ht="13.2"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row>
    <row r="672" spans="1:34" ht="13.2"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row>
    <row r="673" spans="1:34" ht="13.2"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row>
    <row r="674" spans="1:34" ht="13.2"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row>
    <row r="675" spans="1:34" ht="13.2"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row>
    <row r="676" spans="1:34" ht="13.2"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row>
    <row r="677" spans="1:34" ht="13.2"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row>
    <row r="678" spans="1:34" ht="13.2"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row>
    <row r="679" spans="1:34" ht="13.2"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row>
    <row r="680" spans="1:34" ht="13.2"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row>
    <row r="681" spans="1:34" ht="13.2"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row>
    <row r="682" spans="1:34" ht="13.2"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row>
    <row r="683" spans="1:34" ht="13.2"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row>
    <row r="684" spans="1:34" ht="13.2"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row>
    <row r="685" spans="1:34" ht="13.2"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row>
    <row r="686" spans="1:34" ht="13.2"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row>
    <row r="687" spans="1:34" ht="13.2"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row>
    <row r="688" spans="1:34" ht="13.2"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row>
    <row r="689" spans="1:34" ht="13.2"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row>
    <row r="690" spans="1:34" ht="13.2"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row>
    <row r="691" spans="1:34" ht="13.2"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row>
    <row r="692" spans="1:34" ht="13.2"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row>
    <row r="693" spans="1:34" ht="13.2"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row>
    <row r="694" spans="1:34" ht="13.2"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row>
    <row r="695" spans="1:34" ht="13.2"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row>
    <row r="696" spans="1:34" ht="13.2"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row>
    <row r="697" spans="1:34" ht="13.2"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row>
    <row r="698" spans="1:34" ht="13.2"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row>
    <row r="699" spans="1:34" ht="13.2"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row>
    <row r="700" spans="1:34" ht="13.2"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row>
    <row r="701" spans="1:34" ht="13.2"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row>
    <row r="702" spans="1:34" ht="13.2"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row>
    <row r="703" spans="1:34" ht="13.2"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row>
    <row r="704" spans="1:34" ht="13.2"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row>
    <row r="705" spans="1:34" ht="13.2"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row>
    <row r="706" spans="1:34" ht="13.2"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row>
    <row r="707" spans="1:34" ht="13.2"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row>
    <row r="708" spans="1:34" ht="13.2"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row>
    <row r="709" spans="1:34" ht="13.2"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row>
    <row r="710" spans="1:34" ht="13.2"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row>
    <row r="711" spans="1:34" ht="13.2"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row>
    <row r="712" spans="1:34" ht="13.2"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row>
    <row r="713" spans="1:34" ht="13.2"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row>
    <row r="714" spans="1:34" ht="13.2"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row>
    <row r="715" spans="1:34" ht="13.2"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row>
    <row r="716" spans="1:34" ht="13.2"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row>
    <row r="717" spans="1:34" ht="13.2"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row>
    <row r="718" spans="1:34" ht="13.2"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row>
    <row r="719" spans="1:34" ht="13.2"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row>
    <row r="720" spans="1:34" ht="13.2"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row>
    <row r="721" spans="1:34" ht="13.2"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row>
    <row r="722" spans="1:34" ht="13.2"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row>
    <row r="723" spans="1:34" ht="13.2"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row>
    <row r="724" spans="1:34" ht="13.2"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row>
    <row r="725" spans="1:34" ht="13.2"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row>
    <row r="726" spans="1:34" ht="13.2"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row>
    <row r="727" spans="1:34" ht="13.2"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row>
    <row r="728" spans="1:34" ht="13.2"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row>
    <row r="729" spans="1:34" ht="13.2"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row>
    <row r="730" spans="1:34" ht="13.2"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row>
    <row r="731" spans="1:34" ht="13.2"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row>
    <row r="732" spans="1:34" ht="13.2"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row>
    <row r="733" spans="1:34" ht="13.2"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row>
    <row r="734" spans="1:34" ht="13.2"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row>
    <row r="735" spans="1:34" ht="13.2"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row>
    <row r="736" spans="1:34" ht="13.2"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row>
    <row r="737" spans="1:34" ht="13.2"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row>
    <row r="738" spans="1:34" ht="13.2"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row>
    <row r="739" spans="1:34" ht="13.2"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row>
    <row r="740" spans="1:34" ht="13.2"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row>
    <row r="741" spans="1:34" ht="13.2"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row>
    <row r="742" spans="1:34" ht="13.2"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row>
    <row r="743" spans="1:34" ht="13.2"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row>
    <row r="744" spans="1:34" ht="13.2"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row>
    <row r="745" spans="1:34" ht="13.2"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row>
    <row r="746" spans="1:34" ht="13.2"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row>
    <row r="747" spans="1:34" ht="13.2"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row>
    <row r="748" spans="1:34" ht="13.2"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row>
    <row r="749" spans="1:34" ht="13.2"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row>
    <row r="750" spans="1:34" ht="13.2"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row>
    <row r="751" spans="1:34" ht="13.2"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row>
    <row r="752" spans="1:34" ht="13.2"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row>
    <row r="753" spans="1:34" ht="13.2"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row>
    <row r="754" spans="1:34" ht="13.2"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row>
    <row r="755" spans="1:34" ht="13.2"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row>
    <row r="756" spans="1:34" ht="13.2"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row>
    <row r="757" spans="1:34" ht="13.2"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row>
    <row r="758" spans="1:34" ht="13.2"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row>
    <row r="759" spans="1:34" ht="13.2"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row>
    <row r="760" spans="1:34" ht="13.2"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row>
    <row r="761" spans="1:34" ht="13.2"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row>
    <row r="762" spans="1:34" ht="13.2"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row>
    <row r="763" spans="1:34" ht="13.2"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row>
    <row r="764" spans="1:34" ht="13.2"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row>
    <row r="765" spans="1:34" ht="13.2"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row>
    <row r="766" spans="1:34" ht="13.2"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row>
    <row r="767" spans="1:34" ht="13.2"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row>
    <row r="768" spans="1:34" ht="13.2"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row>
    <row r="769" spans="1:34" ht="13.2"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row>
    <row r="770" spans="1:34" ht="13.2"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row>
    <row r="771" spans="1:34" ht="13.2"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row>
    <row r="772" spans="1:34" ht="13.2"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row>
    <row r="773" spans="1:34" ht="13.2"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row>
    <row r="774" spans="1:34" ht="13.2"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row>
    <row r="775" spans="1:34" ht="13.2"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row>
    <row r="776" spans="1:34" ht="13.2"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row>
    <row r="777" spans="1:34" ht="13.2"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row>
    <row r="778" spans="1:34" ht="13.2"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row>
    <row r="779" spans="1:34" ht="13.2"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row>
    <row r="780" spans="1:34" ht="13.2"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row>
    <row r="781" spans="1:34" ht="13.2"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row>
    <row r="782" spans="1:34" ht="13.2"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row>
    <row r="783" spans="1:34" ht="13.2"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row>
    <row r="784" spans="1:34" ht="13.2"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row>
    <row r="785" spans="1:34" ht="13.2"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row>
    <row r="786" spans="1:34" ht="13.2"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row>
    <row r="787" spans="1:34" ht="13.2"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row>
    <row r="788" spans="1:34" ht="13.2"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row>
    <row r="789" spans="1:34" ht="13.2"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row>
    <row r="790" spans="1:34" ht="13.2"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row>
    <row r="791" spans="1:34" ht="13.2"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row>
    <row r="792" spans="1:34" ht="13.2"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row>
    <row r="793" spans="1:34" ht="13.2"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row>
    <row r="794" spans="1:34" ht="13.2"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row>
    <row r="795" spans="1:34" ht="13.2"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row>
    <row r="796" spans="1:34" ht="13.2"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row>
    <row r="797" spans="1:34" ht="13.2"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row>
    <row r="798" spans="1:34" ht="13.2"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row>
    <row r="799" spans="1:34" ht="13.2"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row>
    <row r="800" spans="1:34" ht="13.2"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row>
    <row r="801" spans="1:34" ht="13.2"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row>
    <row r="802" spans="1:34" ht="13.2"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row>
    <row r="803" spans="1:34" ht="13.2"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row>
    <row r="804" spans="1:34" ht="13.2"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row>
    <row r="805" spans="1:34" ht="13.2"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row>
    <row r="806" spans="1:34" ht="13.2"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row>
    <row r="807" spans="1:34" ht="13.2"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row>
    <row r="808" spans="1:34" ht="13.2"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row>
    <row r="809" spans="1:34" ht="13.2"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row>
    <row r="810" spans="1:34" ht="13.2"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row>
    <row r="811" spans="1:34" ht="13.2"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row>
    <row r="812" spans="1:34" ht="13.2"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row>
    <row r="813" spans="1:34" ht="13.2"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row>
    <row r="814" spans="1:34" ht="13.2"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row>
    <row r="815" spans="1:34" ht="13.2"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row>
    <row r="816" spans="1:34" ht="13.2"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row>
    <row r="817" spans="1:34" ht="13.2"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row>
    <row r="818" spans="1:34" ht="13.2"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row>
    <row r="819" spans="1:34" ht="13.2"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row>
    <row r="820" spans="1:34" ht="13.2"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row>
    <row r="821" spans="1:34" ht="13.2"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row>
    <row r="822" spans="1:34" ht="13.2"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row>
    <row r="823" spans="1:34" ht="13.2"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row>
    <row r="824" spans="1:34" ht="13.2"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row>
    <row r="825" spans="1:34" ht="13.2"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row>
    <row r="826" spans="1:34" ht="13.2"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row>
    <row r="827" spans="1:34" ht="13.2"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row>
    <row r="828" spans="1:34" ht="13.2"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row>
    <row r="829" spans="1:34" ht="13.2"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row>
    <row r="830" spans="1:34" ht="13.2"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row>
    <row r="831" spans="1:34" ht="13.2"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row>
    <row r="832" spans="1:34" ht="13.2"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row>
    <row r="833" spans="1:34" ht="13.2"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row>
    <row r="834" spans="1:34" ht="13.2"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row>
    <row r="835" spans="1:34" ht="13.2"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row>
    <row r="836" spans="1:34" ht="13.2"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row>
    <row r="837" spans="1:34" ht="13.2"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row>
    <row r="838" spans="1:34" ht="13.2"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row>
    <row r="839" spans="1:34" ht="13.2"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row>
    <row r="840" spans="1:34" ht="13.2"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row>
    <row r="841" spans="1:34" ht="13.2"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row>
    <row r="842" spans="1:34" ht="13.2"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row>
    <row r="843" spans="1:34" ht="13.2"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row>
    <row r="844" spans="1:34" ht="13.2"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row>
    <row r="845" spans="1:34" ht="13.2"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row>
    <row r="846" spans="1:34" ht="13.2"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row>
    <row r="847" spans="1:34" ht="13.2"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row>
    <row r="848" spans="1:34" ht="13.2"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row>
    <row r="849" spans="1:34" ht="13.2"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row>
    <row r="850" spans="1:34" ht="13.2"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row>
    <row r="851" spans="1:34" ht="13.2"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row>
    <row r="852" spans="1:34" ht="13.2"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row>
    <row r="853" spans="1:34" ht="13.2"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row>
    <row r="854" spans="1:34" ht="13.2"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row>
    <row r="855" spans="1:34" ht="13.2"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row>
    <row r="856" spans="1:34" ht="13.2"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row>
    <row r="857" spans="1:34" ht="13.2"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row>
    <row r="858" spans="1:34" ht="13.2"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row>
    <row r="859" spans="1:34" ht="13.2"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row>
    <row r="860" spans="1:34" ht="13.2"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row>
    <row r="861" spans="1:34" ht="13.2"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row>
    <row r="862" spans="1:34" ht="13.2"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row>
    <row r="863" spans="1:34" ht="13.2"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row>
    <row r="864" spans="1:34" ht="13.2"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row>
    <row r="865" spans="1:34" ht="13.2"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row>
    <row r="866" spans="1:34" ht="13.2"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row>
    <row r="867" spans="1:34" ht="13.2"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row>
    <row r="868" spans="1:34" ht="13.2"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row>
    <row r="869" spans="1:34" ht="13.2"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row>
    <row r="870" spans="1:34" ht="13.2"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row>
    <row r="871" spans="1:34" ht="13.2"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row>
    <row r="872" spans="1:34" ht="13.2"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row>
    <row r="873" spans="1:34" ht="13.2"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row>
    <row r="874" spans="1:34" ht="13.2"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row>
    <row r="875" spans="1:34" ht="13.2"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row>
    <row r="876" spans="1:34" ht="13.2"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row>
    <row r="877" spans="1:34" ht="13.2"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row>
    <row r="878" spans="1:34" ht="13.2"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row>
    <row r="879" spans="1:34" ht="13.2"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row>
    <row r="880" spans="1:34" ht="13.2"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row>
    <row r="881" spans="1:34" ht="13.2"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row>
    <row r="882" spans="1:34" ht="13.2"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row>
    <row r="883" spans="1:34" ht="13.2"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row>
    <row r="884" spans="1:34" ht="13.2"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row>
    <row r="885" spans="1:34" ht="13.2"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row>
    <row r="886" spans="1:34" ht="13.2"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row>
    <row r="887" spans="1:34" ht="13.2"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row>
    <row r="888" spans="1:34" ht="13.2"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row>
    <row r="889" spans="1:34" ht="13.2"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row>
    <row r="890" spans="1:34" ht="13.2"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row>
    <row r="891" spans="1:34" ht="13.2"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row>
    <row r="892" spans="1:34" ht="13.2"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row>
    <row r="893" spans="1:34" ht="13.2"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row>
    <row r="894" spans="1:34" ht="13.2"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row>
    <row r="895" spans="1:34" ht="13.2"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row>
    <row r="896" spans="1:34" ht="13.2"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row>
    <row r="897" spans="1:34" ht="13.2"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row>
    <row r="898" spans="1:34" ht="13.2"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row>
    <row r="899" spans="1:34" ht="13.2"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row>
    <row r="900" spans="1:34" ht="13.2"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row>
    <row r="901" spans="1:34" ht="13.2"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row>
    <row r="902" spans="1:34" ht="13.2"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row>
    <row r="903" spans="1:34" ht="13.2"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row>
    <row r="904" spans="1:34" ht="13.2"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row>
    <row r="905" spans="1:34" ht="13.2"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row>
    <row r="906" spans="1:34" ht="13.2"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row>
    <row r="907" spans="1:34" ht="13.2"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row>
    <row r="908" spans="1:34" ht="13.2"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row>
    <row r="909" spans="1:34" ht="13.2"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row>
    <row r="910" spans="1:34" ht="13.2"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row>
    <row r="911" spans="1:34" ht="13.2"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row>
    <row r="912" spans="1:34" ht="13.2"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row>
    <row r="913" spans="1:34" ht="13.2"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row>
    <row r="914" spans="1:34" ht="13.2"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row>
    <row r="915" spans="1:34" ht="13.2"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row>
    <row r="916" spans="1:34" ht="13.2"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row>
    <row r="917" spans="1:34" ht="13.2"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row>
    <row r="918" spans="1:34" ht="13.2"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row>
    <row r="919" spans="1:34" ht="13.2"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row>
    <row r="920" spans="1:34" ht="13.2"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row>
    <row r="921" spans="1:34" ht="13.2"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row>
    <row r="922" spans="1:34" ht="13.2"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row>
    <row r="923" spans="1:34" ht="13.2"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row>
    <row r="924" spans="1:34" ht="13.2"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row>
    <row r="925" spans="1:34" ht="13.2"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row>
    <row r="926" spans="1:34" ht="13.2"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row>
    <row r="927" spans="1:34" ht="13.2"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row>
    <row r="928" spans="1:34" ht="13.2"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row>
    <row r="929" spans="1:34" ht="13.2"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row>
    <row r="930" spans="1:34" ht="13.2"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row>
    <row r="931" spans="1:34" ht="13.2"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row>
    <row r="932" spans="1:34" ht="13.2"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row>
    <row r="933" spans="1:34" ht="13.2"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row>
    <row r="934" spans="1:34" ht="13.2"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row>
    <row r="935" spans="1:34" ht="13.2"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row>
    <row r="936" spans="1:34" ht="13.2"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row>
    <row r="937" spans="1:34" ht="13.2"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row>
    <row r="938" spans="1:34" ht="13.2"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row>
    <row r="939" spans="1:34" ht="13.2"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row>
    <row r="940" spans="1:34" ht="13.2"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row>
    <row r="941" spans="1:34" ht="13.2"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row>
    <row r="942" spans="1:34" ht="13.2"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row>
    <row r="943" spans="1:34" ht="13.2"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row>
    <row r="944" spans="1:34" ht="13.2"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row>
    <row r="945" spans="1:34" ht="13.2"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row>
    <row r="946" spans="1:34" ht="13.2"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row>
    <row r="947" spans="1:34" ht="13.2"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row>
    <row r="948" spans="1:34" ht="13.2"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row>
    <row r="949" spans="1:34" ht="13.2"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row>
    <row r="950" spans="1:34" ht="13.2"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row>
    <row r="951" spans="1:34" ht="13.2"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row>
    <row r="952" spans="1:34" ht="13.2"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row>
    <row r="953" spans="1:34" ht="13.2"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row>
    <row r="954" spans="1:34" ht="13.2"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row>
    <row r="955" spans="1:34" ht="13.2"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row>
    <row r="956" spans="1:34" ht="13.2"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row>
    <row r="957" spans="1:34" ht="13.2"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row>
    <row r="958" spans="1:34" ht="13.2"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row>
    <row r="959" spans="1:34" ht="13.2"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row>
    <row r="960" spans="1:34" ht="13.2"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row>
    <row r="961" spans="1:34" ht="13.2"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row>
    <row r="962" spans="1:34" ht="13.2"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row>
    <row r="963" spans="1:34" ht="13.2"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row>
    <row r="964" spans="1:34" ht="13.2"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row>
    <row r="965" spans="1:34" ht="13.2"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row>
    <row r="966" spans="1:34" ht="13.2"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row>
    <row r="967" spans="1:34" ht="13.2"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row>
    <row r="968" spans="1:34" ht="13.2"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row>
    <row r="969" spans="1:34" ht="13.2"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row>
    <row r="970" spans="1:34" ht="13.2"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row>
    <row r="971" spans="1:34" ht="13.2"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row>
    <row r="972" spans="1:34" ht="13.2"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row>
    <row r="973" spans="1:34" ht="13.2"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row>
    <row r="974" spans="1:34" ht="13.2"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row>
    <row r="975" spans="1:34" ht="13.2"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row>
    <row r="976" spans="1:34" ht="13.2"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row>
    <row r="977" spans="1:34" ht="13.2"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row>
    <row r="978" spans="1:34" ht="13.2"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row>
    <row r="979" spans="1:34" ht="13.2"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row>
    <row r="980" spans="1:34" ht="13.2"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row>
    <row r="981" spans="1:34" ht="13.2"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row>
    <row r="982" spans="1:34" ht="13.2"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row>
    <row r="983" spans="1:34" ht="13.2"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row>
    <row r="984" spans="1:34" ht="13.2"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row>
    <row r="985" spans="1:34" ht="13.2"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row>
    <row r="986" spans="1:34" ht="13.2"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row>
    <row r="987" spans="1:34" ht="13.2"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row>
    <row r="988" spans="1:34" ht="13.2"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row>
    <row r="989" spans="1:34" ht="13.2"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row>
    <row r="990" spans="1:34" ht="13.2"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row>
    <row r="991" spans="1:34" ht="13.2"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row>
    <row r="992" spans="1:34" ht="13.2"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row>
    <row r="993" spans="1:34" ht="13.2"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row>
    <row r="994" spans="1:34" ht="13.2"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row>
    <row r="995" spans="1:34" ht="13.2"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row>
    <row r="996" spans="1:34" ht="13.2"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row>
    <row r="997" spans="1:34" ht="13.2" x14ac:dyDescent="0.25">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row>
    <row r="998" spans="1:34" ht="13.2" x14ac:dyDescent="0.25">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row>
    <row r="999" spans="1:34" ht="13.2" x14ac:dyDescent="0.25">
      <c r="A999" s="2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row>
    <row r="1000" spans="1:34" ht="13.2" x14ac:dyDescent="0.25">
      <c r="A1000" s="2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row>
  </sheetData>
  <dataValidations count="3">
    <dataValidation type="list" allowBlank="1" showErrorMessage="1" sqref="C2:C33" xr:uid="{00000000-0002-0000-0200-000000000000}">
      <formula1>"Advanced Manufacturing &amp; Engineering,Agriculture,Arts, Entertainment and Design,Business Management and Entrepreneurship,Construction,Digital Technology,Education,Energy and Natural Resources,Financial Services,Healthcare and Human Services,Hospitality, E"&amp;"vents and Tourism,Marketing,Public Service and Safety,Supply Chain and Transportation,General Education"</formula1>
    </dataValidation>
    <dataValidation type="list" allowBlank="1" showErrorMessage="1" sqref="AE2:AE33" xr:uid="{00000000-0002-0000-0200-000001000000}">
      <formula1>"Tier 1,Tier 2,Tier 3,Springboard Credential,Not a First Credential"</formula1>
    </dataValidation>
    <dataValidation type="list" allowBlank="1" showErrorMessage="1" sqref="B2:B33" xr:uid="{00000000-0002-0000-0200-000002000000}">
      <formula1>"CTE,Technical College,Apprenticeship,Concurrent Enrollment,Industry Recognized ,CTE Course certification"</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H1011"/>
  <sheetViews>
    <sheetView workbookViewId="0">
      <pane xSplit="4" ySplit="1" topLeftCell="E2" activePane="bottomRight" state="frozen"/>
      <selection pane="topRight" activeCell="E1" sqref="E1"/>
      <selection pane="bottomLeft" activeCell="A2" sqref="A2"/>
      <selection pane="bottomRight" activeCell="T1" sqref="T1"/>
    </sheetView>
  </sheetViews>
  <sheetFormatPr defaultColWidth="12.6640625" defaultRowHeight="15.75" customHeight="1" x14ac:dyDescent="0.25"/>
  <cols>
    <col min="1" max="1" width="11.6640625" customWidth="1"/>
    <col min="2" max="2" width="24.88671875" customWidth="1"/>
    <col min="3" max="3" width="24.6640625" customWidth="1"/>
    <col min="4" max="4" width="26.6640625" customWidth="1"/>
    <col min="5" max="5" width="29.33203125" customWidth="1"/>
    <col min="6" max="6" width="25.6640625" customWidth="1"/>
    <col min="7" max="9" width="12.6640625" hidden="1"/>
    <col min="10" max="10" width="25.6640625" customWidth="1"/>
    <col min="11" max="19" width="12.6640625" hidden="1"/>
    <col min="20" max="20" width="21" customWidth="1"/>
    <col min="21" max="28" width="12.6640625" hidden="1"/>
    <col min="29" max="29" width="19.6640625" customWidth="1"/>
    <col min="30" max="30" width="18.6640625" customWidth="1"/>
    <col min="31" max="31" width="28.6640625" customWidth="1"/>
    <col min="32" max="32" width="64" customWidth="1"/>
  </cols>
  <sheetData>
    <row r="1" spans="1:34" s="52" customFormat="1" ht="210" customHeight="1" x14ac:dyDescent="0.25">
      <c r="A1" s="67" t="s">
        <v>0</v>
      </c>
      <c r="B1" s="106" t="s">
        <v>1</v>
      </c>
      <c r="C1" s="70" t="s">
        <v>2</v>
      </c>
      <c r="D1" s="107" t="s">
        <v>3</v>
      </c>
      <c r="E1" s="66" t="s">
        <v>1536</v>
      </c>
      <c r="F1" s="66" t="s">
        <v>1537</v>
      </c>
      <c r="G1" s="66" t="s">
        <v>1520</v>
      </c>
      <c r="H1" s="66" t="s">
        <v>1521</v>
      </c>
      <c r="I1" s="66" t="s">
        <v>6</v>
      </c>
      <c r="J1" s="66" t="s">
        <v>1538</v>
      </c>
      <c r="K1" s="66" t="s">
        <v>1523</v>
      </c>
      <c r="L1" s="75" t="s">
        <v>1524</v>
      </c>
      <c r="M1" s="75" t="s">
        <v>1525</v>
      </c>
      <c r="N1" s="75" t="s">
        <v>1526</v>
      </c>
      <c r="O1" s="75" t="s">
        <v>8</v>
      </c>
      <c r="P1" s="75" t="s">
        <v>10</v>
      </c>
      <c r="Q1" s="75" t="s">
        <v>1527</v>
      </c>
      <c r="R1" s="66" t="s">
        <v>13</v>
      </c>
      <c r="S1" s="66" t="s">
        <v>1528</v>
      </c>
      <c r="T1" s="75" t="s">
        <v>1559</v>
      </c>
      <c r="U1" s="66" t="s">
        <v>13</v>
      </c>
      <c r="V1" s="66" t="s">
        <v>1528</v>
      </c>
      <c r="W1" s="66" t="s">
        <v>15</v>
      </c>
      <c r="X1" s="66" t="s">
        <v>1529</v>
      </c>
      <c r="Y1" s="75" t="s">
        <v>1530</v>
      </c>
      <c r="Z1" s="75" t="s">
        <v>1531</v>
      </c>
      <c r="AA1" s="75" t="s">
        <v>17</v>
      </c>
      <c r="AB1" s="75" t="s">
        <v>1532</v>
      </c>
      <c r="AC1" s="140" t="s">
        <v>1558</v>
      </c>
      <c r="AD1" s="76" t="s">
        <v>1560</v>
      </c>
      <c r="AE1" s="89" t="s">
        <v>20</v>
      </c>
      <c r="AF1" s="108" t="s">
        <v>21</v>
      </c>
      <c r="AG1" s="96"/>
      <c r="AH1" s="96"/>
    </row>
    <row r="2" spans="1:34" s="52" customFormat="1" ht="204.6" x14ac:dyDescent="0.25">
      <c r="A2" s="55" t="s">
        <v>37</v>
      </c>
      <c r="B2" s="41" t="s">
        <v>41</v>
      </c>
      <c r="C2" s="39" t="s">
        <v>45</v>
      </c>
      <c r="D2" s="40" t="s">
        <v>49</v>
      </c>
      <c r="E2" s="39" t="s">
        <v>52</v>
      </c>
      <c r="F2" s="39" t="s">
        <v>57</v>
      </c>
      <c r="G2" s="41">
        <v>47.0105</v>
      </c>
      <c r="H2" s="41" t="s">
        <v>59</v>
      </c>
      <c r="I2" s="39" t="s">
        <v>60</v>
      </c>
      <c r="J2" s="42">
        <v>37481.599999999999</v>
      </c>
      <c r="K2" s="97">
        <v>61963.199999999997</v>
      </c>
      <c r="L2" s="41">
        <v>786</v>
      </c>
      <c r="M2" s="45">
        <f t="shared" ref="M2:M33" si="0">L2 / 2</f>
        <v>393</v>
      </c>
      <c r="N2" s="39" t="s">
        <v>67</v>
      </c>
      <c r="O2" s="38">
        <v>2</v>
      </c>
      <c r="P2" s="38">
        <v>1</v>
      </c>
      <c r="Q2" s="38">
        <v>3</v>
      </c>
      <c r="R2" s="38">
        <v>3</v>
      </c>
      <c r="S2" s="38">
        <v>1</v>
      </c>
      <c r="T2" s="46">
        <f t="shared" ref="T2:T65" si="1">O2+P2+Q2+R2+S2</f>
        <v>10</v>
      </c>
      <c r="U2" s="47" t="s">
        <v>69</v>
      </c>
      <c r="V2" s="41">
        <v>40</v>
      </c>
      <c r="W2" s="39" t="s">
        <v>70</v>
      </c>
      <c r="X2" s="39" t="s">
        <v>71</v>
      </c>
      <c r="Y2" s="48">
        <v>2</v>
      </c>
      <c r="Z2" s="48">
        <v>2</v>
      </c>
      <c r="AA2" s="48">
        <v>3</v>
      </c>
      <c r="AB2" s="48"/>
      <c r="AC2" s="46">
        <f t="shared" ref="AC2:AC65" si="2">Y2+Z2+AA2</f>
        <v>7</v>
      </c>
      <c r="AD2" s="50">
        <f t="shared" ref="AD2:AD65" si="3">T2 + AC2</f>
        <v>17</v>
      </c>
      <c r="AE2" s="41" t="s">
        <v>79</v>
      </c>
      <c r="AF2" s="41"/>
      <c r="AG2" s="51"/>
      <c r="AH2" s="51"/>
    </row>
    <row r="3" spans="1:34" s="52" customFormat="1" ht="204.6" x14ac:dyDescent="0.25">
      <c r="A3" s="55" t="s">
        <v>81</v>
      </c>
      <c r="B3" s="41" t="s">
        <v>41</v>
      </c>
      <c r="C3" s="39" t="s">
        <v>45</v>
      </c>
      <c r="D3" s="40" t="s">
        <v>84</v>
      </c>
      <c r="E3" s="39" t="s">
        <v>85</v>
      </c>
      <c r="F3" s="39" t="s">
        <v>88</v>
      </c>
      <c r="G3" s="90">
        <v>10.030099999999999</v>
      </c>
      <c r="H3" s="39" t="s">
        <v>90</v>
      </c>
      <c r="I3" s="39" t="s">
        <v>92</v>
      </c>
      <c r="J3" s="80">
        <f>22.3286862792*2080</f>
        <v>46443.667460735996</v>
      </c>
      <c r="K3" s="80">
        <f>47.1382738162*2080</f>
        <v>98047.609537696</v>
      </c>
      <c r="L3" s="45" t="s">
        <v>95</v>
      </c>
      <c r="M3" s="45">
        <f t="shared" si="0"/>
        <v>445</v>
      </c>
      <c r="N3" s="39" t="s">
        <v>96</v>
      </c>
      <c r="O3" s="38">
        <v>3</v>
      </c>
      <c r="P3" s="38">
        <v>1</v>
      </c>
      <c r="Q3" s="38">
        <v>2</v>
      </c>
      <c r="R3" s="38">
        <v>3</v>
      </c>
      <c r="S3" s="38">
        <v>1</v>
      </c>
      <c r="T3" s="46">
        <f t="shared" si="1"/>
        <v>10</v>
      </c>
      <c r="U3" s="47" t="s">
        <v>97</v>
      </c>
      <c r="V3" s="41">
        <v>50</v>
      </c>
      <c r="W3" s="39" t="s">
        <v>70</v>
      </c>
      <c r="X3" s="39" t="s">
        <v>71</v>
      </c>
      <c r="Y3" s="48">
        <v>2</v>
      </c>
      <c r="Z3" s="48">
        <v>2</v>
      </c>
      <c r="AA3" s="48">
        <v>3</v>
      </c>
      <c r="AB3" s="48"/>
      <c r="AC3" s="46">
        <f t="shared" si="2"/>
        <v>7</v>
      </c>
      <c r="AD3" s="50">
        <f t="shared" si="3"/>
        <v>17</v>
      </c>
      <c r="AE3" s="41" t="s">
        <v>79</v>
      </c>
      <c r="AF3" s="41"/>
      <c r="AG3" s="51"/>
      <c r="AH3" s="51"/>
    </row>
    <row r="4" spans="1:34" s="52" customFormat="1" ht="223.2" x14ac:dyDescent="0.25">
      <c r="A4" s="55" t="s">
        <v>100</v>
      </c>
      <c r="B4" s="41" t="s">
        <v>41</v>
      </c>
      <c r="C4" s="39" t="s">
        <v>45</v>
      </c>
      <c r="D4" s="40" t="s">
        <v>104</v>
      </c>
      <c r="E4" s="39" t="s">
        <v>105</v>
      </c>
      <c r="F4" s="39" t="s">
        <v>106</v>
      </c>
      <c r="G4" s="41">
        <v>15.1302</v>
      </c>
      <c r="H4" s="39" t="s">
        <v>108</v>
      </c>
      <c r="I4" s="39" t="s">
        <v>109</v>
      </c>
      <c r="J4" s="41" t="s">
        <v>110</v>
      </c>
      <c r="K4" s="97">
        <v>69388.800000000003</v>
      </c>
      <c r="L4" s="41">
        <v>844</v>
      </c>
      <c r="M4" s="45">
        <f t="shared" si="0"/>
        <v>422</v>
      </c>
      <c r="N4" s="39" t="s">
        <v>67</v>
      </c>
      <c r="O4" s="38">
        <v>2</v>
      </c>
      <c r="P4" s="38">
        <v>1</v>
      </c>
      <c r="Q4" s="38">
        <v>3</v>
      </c>
      <c r="R4" s="38">
        <v>3</v>
      </c>
      <c r="S4" s="38">
        <v>1</v>
      </c>
      <c r="T4" s="46">
        <f t="shared" si="1"/>
        <v>10</v>
      </c>
      <c r="U4" s="47" t="s">
        <v>111</v>
      </c>
      <c r="V4" s="41">
        <v>150</v>
      </c>
      <c r="W4" s="39" t="s">
        <v>70</v>
      </c>
      <c r="X4" s="39" t="s">
        <v>71</v>
      </c>
      <c r="Y4" s="48">
        <v>3</v>
      </c>
      <c r="Z4" s="48">
        <v>3</v>
      </c>
      <c r="AA4" s="48">
        <v>3</v>
      </c>
      <c r="AB4" s="48"/>
      <c r="AC4" s="46">
        <f t="shared" si="2"/>
        <v>9</v>
      </c>
      <c r="AD4" s="50">
        <f t="shared" si="3"/>
        <v>19</v>
      </c>
      <c r="AE4" s="41" t="s">
        <v>79</v>
      </c>
      <c r="AF4" s="41"/>
      <c r="AG4" s="51"/>
      <c r="AH4" s="51"/>
    </row>
    <row r="5" spans="1:34" s="52" customFormat="1" ht="297.60000000000002" x14ac:dyDescent="0.25">
      <c r="A5" s="55" t="s">
        <v>113</v>
      </c>
      <c r="B5" s="41" t="s">
        <v>41</v>
      </c>
      <c r="C5" s="39" t="s">
        <v>45</v>
      </c>
      <c r="D5" s="40" t="s">
        <v>114</v>
      </c>
      <c r="E5" s="39" t="s">
        <v>116</v>
      </c>
      <c r="F5" s="39" t="s">
        <v>106</v>
      </c>
      <c r="G5" s="41">
        <v>15.1302</v>
      </c>
      <c r="H5" s="39" t="s">
        <v>108</v>
      </c>
      <c r="I5" s="39" t="s">
        <v>109</v>
      </c>
      <c r="J5" s="41" t="s">
        <v>110</v>
      </c>
      <c r="K5" s="97">
        <v>69388.800000000003</v>
      </c>
      <c r="L5" s="41">
        <v>844</v>
      </c>
      <c r="M5" s="45">
        <f t="shared" si="0"/>
        <v>422</v>
      </c>
      <c r="N5" s="39" t="s">
        <v>67</v>
      </c>
      <c r="O5" s="38">
        <v>2</v>
      </c>
      <c r="P5" s="38">
        <v>1</v>
      </c>
      <c r="Q5" s="38">
        <v>3</v>
      </c>
      <c r="R5" s="38">
        <v>3</v>
      </c>
      <c r="S5" s="38">
        <v>1</v>
      </c>
      <c r="T5" s="46">
        <f t="shared" si="1"/>
        <v>10</v>
      </c>
      <c r="U5" s="47" t="s">
        <v>122</v>
      </c>
      <c r="V5" s="41">
        <v>60</v>
      </c>
      <c r="W5" s="39" t="s">
        <v>78</v>
      </c>
      <c r="X5" s="39" t="s">
        <v>71</v>
      </c>
      <c r="Y5" s="48">
        <v>3</v>
      </c>
      <c r="Z5" s="48">
        <v>2</v>
      </c>
      <c r="AA5" s="48">
        <v>3</v>
      </c>
      <c r="AB5" s="48"/>
      <c r="AC5" s="46">
        <f t="shared" si="2"/>
        <v>8</v>
      </c>
      <c r="AD5" s="50">
        <f t="shared" si="3"/>
        <v>18</v>
      </c>
      <c r="AE5" s="41" t="s">
        <v>79</v>
      </c>
      <c r="AF5" s="41"/>
      <c r="AG5" s="51"/>
      <c r="AH5" s="51"/>
    </row>
    <row r="6" spans="1:34" s="52" customFormat="1" ht="204.6" x14ac:dyDescent="0.25">
      <c r="A6" s="55" t="s">
        <v>124</v>
      </c>
      <c r="B6" s="41" t="s">
        <v>41</v>
      </c>
      <c r="C6" s="39" t="s">
        <v>45</v>
      </c>
      <c r="D6" s="40" t="s">
        <v>125</v>
      </c>
      <c r="E6" s="39" t="s">
        <v>85</v>
      </c>
      <c r="F6" s="39" t="s">
        <v>88</v>
      </c>
      <c r="G6" s="90">
        <v>10.030099999999999</v>
      </c>
      <c r="H6" s="39" t="s">
        <v>90</v>
      </c>
      <c r="I6" s="39" t="s">
        <v>92</v>
      </c>
      <c r="J6" s="80">
        <f>22.3286862792*2080</f>
        <v>46443.667460735996</v>
      </c>
      <c r="K6" s="80">
        <f>47.1382738162*2080</f>
        <v>98047.609537696</v>
      </c>
      <c r="L6" s="45" t="s">
        <v>95</v>
      </c>
      <c r="M6" s="45">
        <f t="shared" si="0"/>
        <v>445</v>
      </c>
      <c r="N6" s="39" t="s">
        <v>130</v>
      </c>
      <c r="O6" s="38">
        <v>3</v>
      </c>
      <c r="P6" s="38">
        <v>1</v>
      </c>
      <c r="Q6" s="38">
        <v>3</v>
      </c>
      <c r="R6" s="38">
        <v>3</v>
      </c>
      <c r="S6" s="38">
        <v>1</v>
      </c>
      <c r="T6" s="46">
        <f t="shared" si="1"/>
        <v>11</v>
      </c>
      <c r="U6" s="47" t="s">
        <v>97</v>
      </c>
      <c r="V6" s="41">
        <v>150</v>
      </c>
      <c r="W6" s="39" t="s">
        <v>70</v>
      </c>
      <c r="X6" s="39" t="s">
        <v>71</v>
      </c>
      <c r="Y6" s="48">
        <v>3</v>
      </c>
      <c r="Z6" s="48">
        <v>3</v>
      </c>
      <c r="AA6" s="48">
        <v>3</v>
      </c>
      <c r="AB6" s="48"/>
      <c r="AC6" s="46">
        <f t="shared" si="2"/>
        <v>9</v>
      </c>
      <c r="AD6" s="50">
        <f t="shared" si="3"/>
        <v>20</v>
      </c>
      <c r="AE6" s="41" t="s">
        <v>79</v>
      </c>
      <c r="AF6" s="41"/>
      <c r="AG6" s="51"/>
      <c r="AH6" s="51"/>
    </row>
    <row r="7" spans="1:34" s="52" customFormat="1" ht="223.2" x14ac:dyDescent="0.25">
      <c r="A7" s="55" t="s">
        <v>133</v>
      </c>
      <c r="B7" s="41" t="s">
        <v>41</v>
      </c>
      <c r="C7" s="39" t="s">
        <v>45</v>
      </c>
      <c r="D7" s="40" t="s">
        <v>135</v>
      </c>
      <c r="E7" s="39" t="s">
        <v>137</v>
      </c>
      <c r="F7" s="39" t="s">
        <v>50</v>
      </c>
      <c r="G7" s="41">
        <v>47.030299999999997</v>
      </c>
      <c r="H7" s="39" t="s">
        <v>56</v>
      </c>
      <c r="I7" s="39" t="s">
        <v>58</v>
      </c>
      <c r="J7" s="42">
        <v>38625.599999999999</v>
      </c>
      <c r="K7" s="43">
        <v>62524.800000000003</v>
      </c>
      <c r="L7" s="44">
        <v>1438</v>
      </c>
      <c r="M7" s="45">
        <f t="shared" si="0"/>
        <v>719</v>
      </c>
      <c r="N7" s="39" t="s">
        <v>67</v>
      </c>
      <c r="O7" s="38">
        <v>2</v>
      </c>
      <c r="P7" s="38">
        <v>2</v>
      </c>
      <c r="Q7" s="38">
        <v>3</v>
      </c>
      <c r="R7" s="38">
        <v>3</v>
      </c>
      <c r="S7" s="38">
        <v>1</v>
      </c>
      <c r="T7" s="46">
        <f t="shared" si="1"/>
        <v>11</v>
      </c>
      <c r="U7" s="47" t="s">
        <v>73</v>
      </c>
      <c r="V7" s="41">
        <v>80</v>
      </c>
      <c r="W7" s="39" t="s">
        <v>70</v>
      </c>
      <c r="X7" s="39" t="s">
        <v>71</v>
      </c>
      <c r="Y7" s="48">
        <v>2</v>
      </c>
      <c r="Z7" s="48">
        <v>2</v>
      </c>
      <c r="AA7" s="48">
        <v>3</v>
      </c>
      <c r="AB7" s="48"/>
      <c r="AC7" s="46">
        <f t="shared" si="2"/>
        <v>7</v>
      </c>
      <c r="AD7" s="50">
        <f t="shared" si="3"/>
        <v>18</v>
      </c>
      <c r="AE7" s="41" t="s">
        <v>79</v>
      </c>
      <c r="AF7" s="41"/>
      <c r="AG7" s="51"/>
      <c r="AH7" s="51"/>
    </row>
    <row r="8" spans="1:34" s="52" customFormat="1" ht="223.2" x14ac:dyDescent="0.25">
      <c r="A8" s="55" t="s">
        <v>144</v>
      </c>
      <c r="B8" s="41" t="s">
        <v>41</v>
      </c>
      <c r="C8" s="39" t="s">
        <v>45</v>
      </c>
      <c r="D8" s="40" t="s">
        <v>145</v>
      </c>
      <c r="E8" s="39" t="s">
        <v>137</v>
      </c>
      <c r="F8" s="39" t="s">
        <v>50</v>
      </c>
      <c r="G8" s="41">
        <v>47.030299999999997</v>
      </c>
      <c r="H8" s="39" t="s">
        <v>56</v>
      </c>
      <c r="I8" s="39" t="s">
        <v>58</v>
      </c>
      <c r="J8" s="42">
        <v>38625.599999999999</v>
      </c>
      <c r="K8" s="43">
        <v>62524.800000000003</v>
      </c>
      <c r="L8" s="44">
        <v>1438</v>
      </c>
      <c r="M8" s="45">
        <f t="shared" si="0"/>
        <v>719</v>
      </c>
      <c r="N8" s="39" t="s">
        <v>67</v>
      </c>
      <c r="O8" s="38">
        <v>2</v>
      </c>
      <c r="P8" s="38">
        <v>2</v>
      </c>
      <c r="Q8" s="38">
        <v>3</v>
      </c>
      <c r="R8" s="38">
        <v>3</v>
      </c>
      <c r="S8" s="38">
        <v>1</v>
      </c>
      <c r="T8" s="46">
        <f t="shared" si="1"/>
        <v>11</v>
      </c>
      <c r="U8" s="47" t="s">
        <v>73</v>
      </c>
      <c r="V8" s="41">
        <v>80</v>
      </c>
      <c r="W8" s="39" t="s">
        <v>70</v>
      </c>
      <c r="X8" s="39" t="s">
        <v>71</v>
      </c>
      <c r="Y8" s="48">
        <v>2</v>
      </c>
      <c r="Z8" s="48">
        <v>2</v>
      </c>
      <c r="AA8" s="48">
        <v>3</v>
      </c>
      <c r="AB8" s="48"/>
      <c r="AC8" s="46">
        <f t="shared" si="2"/>
        <v>7</v>
      </c>
      <c r="AD8" s="50">
        <f t="shared" si="3"/>
        <v>18</v>
      </c>
      <c r="AE8" s="41" t="s">
        <v>79</v>
      </c>
      <c r="AF8" s="41"/>
      <c r="AG8" s="51"/>
      <c r="AH8" s="51"/>
    </row>
    <row r="9" spans="1:34" s="52" customFormat="1" ht="223.2" x14ac:dyDescent="0.25">
      <c r="A9" s="55" t="s">
        <v>147</v>
      </c>
      <c r="B9" s="41" t="s">
        <v>41</v>
      </c>
      <c r="C9" s="39" t="s">
        <v>45</v>
      </c>
      <c r="D9" s="40" t="s">
        <v>148</v>
      </c>
      <c r="E9" s="39" t="s">
        <v>137</v>
      </c>
      <c r="F9" s="39" t="s">
        <v>50</v>
      </c>
      <c r="G9" s="41">
        <v>47.030299999999997</v>
      </c>
      <c r="H9" s="39" t="s">
        <v>56</v>
      </c>
      <c r="I9" s="39" t="s">
        <v>58</v>
      </c>
      <c r="J9" s="42">
        <v>38625.599999999999</v>
      </c>
      <c r="K9" s="43">
        <v>62524.800000000003</v>
      </c>
      <c r="L9" s="44">
        <v>1438</v>
      </c>
      <c r="M9" s="45">
        <f t="shared" si="0"/>
        <v>719</v>
      </c>
      <c r="N9" s="39" t="s">
        <v>67</v>
      </c>
      <c r="O9" s="38">
        <v>2</v>
      </c>
      <c r="P9" s="38">
        <v>2</v>
      </c>
      <c r="Q9" s="38">
        <v>3</v>
      </c>
      <c r="R9" s="38">
        <v>2</v>
      </c>
      <c r="S9" s="38">
        <v>1</v>
      </c>
      <c r="T9" s="46">
        <f t="shared" si="1"/>
        <v>10</v>
      </c>
      <c r="U9" s="47" t="s">
        <v>73</v>
      </c>
      <c r="V9" s="41">
        <v>40</v>
      </c>
      <c r="W9" s="39" t="s">
        <v>70</v>
      </c>
      <c r="X9" s="39" t="s">
        <v>71</v>
      </c>
      <c r="Y9" s="48">
        <v>2</v>
      </c>
      <c r="Z9" s="48">
        <v>2</v>
      </c>
      <c r="AA9" s="48">
        <v>3</v>
      </c>
      <c r="AB9" s="48"/>
      <c r="AC9" s="46">
        <f t="shared" si="2"/>
        <v>7</v>
      </c>
      <c r="AD9" s="50">
        <f t="shared" si="3"/>
        <v>17</v>
      </c>
      <c r="AE9" s="41" t="s">
        <v>79</v>
      </c>
      <c r="AF9" s="41"/>
      <c r="AG9" s="51"/>
      <c r="AH9" s="51"/>
    </row>
    <row r="10" spans="1:34" s="52" customFormat="1" ht="223.2" x14ac:dyDescent="0.25">
      <c r="A10" s="55" t="s">
        <v>149</v>
      </c>
      <c r="B10" s="41" t="s">
        <v>41</v>
      </c>
      <c r="C10" s="39" t="s">
        <v>45</v>
      </c>
      <c r="D10" s="40" t="s">
        <v>150</v>
      </c>
      <c r="E10" s="39" t="s">
        <v>137</v>
      </c>
      <c r="F10" s="39" t="s">
        <v>50</v>
      </c>
      <c r="G10" s="41">
        <v>47.030299999999997</v>
      </c>
      <c r="H10" s="39" t="s">
        <v>56</v>
      </c>
      <c r="I10" s="39" t="s">
        <v>58</v>
      </c>
      <c r="J10" s="42">
        <v>38625.599999999999</v>
      </c>
      <c r="K10" s="43">
        <v>62524.800000000003</v>
      </c>
      <c r="L10" s="44">
        <v>1438</v>
      </c>
      <c r="M10" s="45">
        <f t="shared" si="0"/>
        <v>719</v>
      </c>
      <c r="N10" s="39" t="s">
        <v>67</v>
      </c>
      <c r="O10" s="38">
        <v>2</v>
      </c>
      <c r="P10" s="38">
        <v>2</v>
      </c>
      <c r="Q10" s="38">
        <v>3</v>
      </c>
      <c r="R10" s="38">
        <v>2</v>
      </c>
      <c r="S10" s="38">
        <v>1</v>
      </c>
      <c r="T10" s="46">
        <f t="shared" si="1"/>
        <v>10</v>
      </c>
      <c r="U10" s="47" t="s">
        <v>73</v>
      </c>
      <c r="V10" s="41">
        <v>40</v>
      </c>
      <c r="W10" s="39" t="s">
        <v>70</v>
      </c>
      <c r="X10" s="39" t="s">
        <v>71</v>
      </c>
      <c r="Y10" s="48">
        <v>2</v>
      </c>
      <c r="Z10" s="48">
        <v>2</v>
      </c>
      <c r="AA10" s="48">
        <v>3</v>
      </c>
      <c r="AB10" s="48"/>
      <c r="AC10" s="46">
        <f t="shared" si="2"/>
        <v>7</v>
      </c>
      <c r="AD10" s="50">
        <f t="shared" si="3"/>
        <v>17</v>
      </c>
      <c r="AE10" s="41" t="s">
        <v>79</v>
      </c>
      <c r="AF10" s="41"/>
      <c r="AG10" s="51"/>
      <c r="AH10" s="51"/>
    </row>
    <row r="11" spans="1:34" s="52" customFormat="1" ht="204.6" x14ac:dyDescent="0.25">
      <c r="A11" s="55" t="s">
        <v>151</v>
      </c>
      <c r="B11" s="41" t="s">
        <v>41</v>
      </c>
      <c r="C11" s="39" t="s">
        <v>45</v>
      </c>
      <c r="D11" s="40" t="s">
        <v>152</v>
      </c>
      <c r="E11" s="39" t="s">
        <v>153</v>
      </c>
      <c r="F11" s="39" t="s">
        <v>57</v>
      </c>
      <c r="G11" s="41">
        <v>47.0105</v>
      </c>
      <c r="H11" s="41" t="s">
        <v>59</v>
      </c>
      <c r="I11" s="39" t="s">
        <v>60</v>
      </c>
      <c r="J11" s="42">
        <v>37481.599999999999</v>
      </c>
      <c r="K11" s="97">
        <v>61963.199999999997</v>
      </c>
      <c r="L11" s="41">
        <v>786</v>
      </c>
      <c r="M11" s="45">
        <f t="shared" si="0"/>
        <v>393</v>
      </c>
      <c r="N11" s="39" t="s">
        <v>67</v>
      </c>
      <c r="O11" s="38">
        <v>2</v>
      </c>
      <c r="P11" s="38">
        <v>1</v>
      </c>
      <c r="Q11" s="38">
        <v>3</v>
      </c>
      <c r="R11" s="38">
        <v>3</v>
      </c>
      <c r="S11" s="38">
        <v>1</v>
      </c>
      <c r="T11" s="46">
        <f t="shared" si="1"/>
        <v>10</v>
      </c>
      <c r="U11" s="47" t="s">
        <v>69</v>
      </c>
      <c r="V11" s="41">
        <v>120</v>
      </c>
      <c r="W11" s="39" t="s">
        <v>70</v>
      </c>
      <c r="X11" s="39" t="s">
        <v>71</v>
      </c>
      <c r="Y11" s="55">
        <v>2</v>
      </c>
      <c r="Z11" s="55">
        <v>3</v>
      </c>
      <c r="AA11" s="55">
        <v>3</v>
      </c>
      <c r="AB11" s="48"/>
      <c r="AC11" s="46">
        <f t="shared" si="2"/>
        <v>8</v>
      </c>
      <c r="AD11" s="50">
        <f t="shared" si="3"/>
        <v>18</v>
      </c>
      <c r="AE11" s="41" t="s">
        <v>79</v>
      </c>
      <c r="AF11" s="41"/>
      <c r="AG11" s="51"/>
      <c r="AH11" s="51"/>
    </row>
    <row r="12" spans="1:34" s="52" customFormat="1" ht="223.2" x14ac:dyDescent="0.25">
      <c r="A12" s="55" t="s">
        <v>154</v>
      </c>
      <c r="B12" s="41" t="s">
        <v>41</v>
      </c>
      <c r="C12" s="39" t="s">
        <v>45</v>
      </c>
      <c r="D12" s="40" t="s">
        <v>155</v>
      </c>
      <c r="E12" s="39" t="s">
        <v>156</v>
      </c>
      <c r="F12" s="39" t="s">
        <v>157</v>
      </c>
      <c r="G12" s="41">
        <v>15.061299999999999</v>
      </c>
      <c r="H12" s="39" t="s">
        <v>56</v>
      </c>
      <c r="I12" s="39" t="s">
        <v>58</v>
      </c>
      <c r="J12" s="42">
        <v>39603.199999999997</v>
      </c>
      <c r="K12" s="43">
        <v>87796.800000000003</v>
      </c>
      <c r="L12" s="44">
        <v>1438</v>
      </c>
      <c r="M12" s="45">
        <f t="shared" si="0"/>
        <v>719</v>
      </c>
      <c r="N12" s="39" t="s">
        <v>67</v>
      </c>
      <c r="O12" s="38">
        <v>2</v>
      </c>
      <c r="P12" s="38">
        <v>2</v>
      </c>
      <c r="Q12" s="38">
        <v>3</v>
      </c>
      <c r="R12" s="38">
        <v>3</v>
      </c>
      <c r="S12" s="38">
        <v>1</v>
      </c>
      <c r="T12" s="46">
        <f t="shared" si="1"/>
        <v>11</v>
      </c>
      <c r="U12" s="47" t="s">
        <v>94</v>
      </c>
      <c r="V12" s="41">
        <v>160</v>
      </c>
      <c r="W12" s="39" t="s">
        <v>70</v>
      </c>
      <c r="X12" s="39" t="s">
        <v>71</v>
      </c>
      <c r="Y12" s="48">
        <v>2</v>
      </c>
      <c r="Z12" s="48">
        <v>3</v>
      </c>
      <c r="AA12" s="48">
        <v>3</v>
      </c>
      <c r="AB12" s="48"/>
      <c r="AC12" s="46">
        <f t="shared" si="2"/>
        <v>8</v>
      </c>
      <c r="AD12" s="50">
        <f t="shared" si="3"/>
        <v>19</v>
      </c>
      <c r="AE12" s="41" t="s">
        <v>79</v>
      </c>
      <c r="AF12" s="41"/>
      <c r="AG12" s="51"/>
      <c r="AH12" s="51"/>
    </row>
    <row r="13" spans="1:34" s="52" customFormat="1" ht="223.2" x14ac:dyDescent="0.25">
      <c r="A13" s="55" t="s">
        <v>169</v>
      </c>
      <c r="B13" s="41" t="s">
        <v>41</v>
      </c>
      <c r="C13" s="39" t="s">
        <v>45</v>
      </c>
      <c r="D13" s="40" t="s">
        <v>170</v>
      </c>
      <c r="E13" s="39" t="s">
        <v>171</v>
      </c>
      <c r="F13" s="39" t="s">
        <v>50</v>
      </c>
      <c r="G13" s="41">
        <v>47.030299999999997</v>
      </c>
      <c r="H13" s="39" t="s">
        <v>56</v>
      </c>
      <c r="I13" s="39" t="s">
        <v>58</v>
      </c>
      <c r="J13" s="42">
        <v>38625.599999999999</v>
      </c>
      <c r="K13" s="43">
        <v>62524.800000000003</v>
      </c>
      <c r="L13" s="44">
        <v>1438</v>
      </c>
      <c r="M13" s="45">
        <f t="shared" si="0"/>
        <v>719</v>
      </c>
      <c r="N13" s="39" t="s">
        <v>67</v>
      </c>
      <c r="O13" s="38">
        <v>2</v>
      </c>
      <c r="P13" s="38">
        <v>2</v>
      </c>
      <c r="Q13" s="38">
        <v>3</v>
      </c>
      <c r="R13" s="38">
        <v>3</v>
      </c>
      <c r="S13" s="38">
        <v>1</v>
      </c>
      <c r="T13" s="46">
        <f t="shared" si="1"/>
        <v>11</v>
      </c>
      <c r="U13" s="47" t="s">
        <v>73</v>
      </c>
      <c r="V13" s="41">
        <v>150</v>
      </c>
      <c r="W13" s="39" t="s">
        <v>70</v>
      </c>
      <c r="X13" s="39" t="s">
        <v>71</v>
      </c>
      <c r="Y13" s="48">
        <v>2</v>
      </c>
      <c r="Z13" s="48">
        <v>3</v>
      </c>
      <c r="AA13" s="48">
        <v>3</v>
      </c>
      <c r="AB13" s="48"/>
      <c r="AC13" s="46">
        <f t="shared" si="2"/>
        <v>8</v>
      </c>
      <c r="AD13" s="50">
        <f t="shared" si="3"/>
        <v>19</v>
      </c>
      <c r="AE13" s="41" t="s">
        <v>79</v>
      </c>
      <c r="AF13" s="41"/>
      <c r="AG13" s="51"/>
      <c r="AH13" s="51"/>
    </row>
    <row r="14" spans="1:34" s="52" customFormat="1" ht="223.2" x14ac:dyDescent="0.25">
      <c r="A14" s="55" t="s">
        <v>181</v>
      </c>
      <c r="B14" s="41" t="s">
        <v>41</v>
      </c>
      <c r="C14" s="39" t="s">
        <v>45</v>
      </c>
      <c r="D14" s="40" t="s">
        <v>170</v>
      </c>
      <c r="E14" s="39" t="s">
        <v>171</v>
      </c>
      <c r="F14" s="39" t="s">
        <v>106</v>
      </c>
      <c r="G14" s="41">
        <v>15.1302</v>
      </c>
      <c r="H14" s="39" t="s">
        <v>108</v>
      </c>
      <c r="I14" s="39" t="s">
        <v>109</v>
      </c>
      <c r="J14" s="41" t="s">
        <v>110</v>
      </c>
      <c r="K14" s="97">
        <v>69388.800000000003</v>
      </c>
      <c r="L14" s="41">
        <v>844</v>
      </c>
      <c r="M14" s="45">
        <f t="shared" si="0"/>
        <v>422</v>
      </c>
      <c r="N14" s="39" t="s">
        <v>67</v>
      </c>
      <c r="O14" s="38">
        <v>2</v>
      </c>
      <c r="P14" s="38">
        <v>1</v>
      </c>
      <c r="Q14" s="38">
        <v>3</v>
      </c>
      <c r="R14" s="38">
        <v>3</v>
      </c>
      <c r="S14" s="38">
        <v>1</v>
      </c>
      <c r="T14" s="46">
        <f t="shared" si="1"/>
        <v>10</v>
      </c>
      <c r="U14" s="47" t="s">
        <v>111</v>
      </c>
      <c r="V14" s="41">
        <v>150</v>
      </c>
      <c r="W14" s="39" t="s">
        <v>70</v>
      </c>
      <c r="X14" s="39" t="s">
        <v>71</v>
      </c>
      <c r="Y14" s="48">
        <v>2</v>
      </c>
      <c r="Z14" s="48">
        <v>3</v>
      </c>
      <c r="AA14" s="48">
        <v>3</v>
      </c>
      <c r="AB14" s="48"/>
      <c r="AC14" s="46">
        <f t="shared" si="2"/>
        <v>8</v>
      </c>
      <c r="AD14" s="50">
        <f t="shared" si="3"/>
        <v>18</v>
      </c>
      <c r="AE14" s="41" t="s">
        <v>79</v>
      </c>
      <c r="AF14" s="41"/>
      <c r="AG14" s="51"/>
      <c r="AH14" s="51"/>
    </row>
    <row r="15" spans="1:34" s="52" customFormat="1" ht="223.2" x14ac:dyDescent="0.25">
      <c r="A15" s="55" t="s">
        <v>189</v>
      </c>
      <c r="B15" s="41" t="s">
        <v>41</v>
      </c>
      <c r="C15" s="39" t="s">
        <v>45</v>
      </c>
      <c r="D15" s="40" t="s">
        <v>191</v>
      </c>
      <c r="E15" s="39" t="s">
        <v>192</v>
      </c>
      <c r="F15" s="39" t="s">
        <v>50</v>
      </c>
      <c r="G15" s="41">
        <v>47.030299999999997</v>
      </c>
      <c r="H15" s="39" t="s">
        <v>56</v>
      </c>
      <c r="I15" s="39" t="s">
        <v>58</v>
      </c>
      <c r="J15" s="42">
        <v>38625.599999999999</v>
      </c>
      <c r="K15" s="43">
        <v>63772.800000000003</v>
      </c>
      <c r="L15" s="44">
        <v>1438</v>
      </c>
      <c r="M15" s="45">
        <f t="shared" si="0"/>
        <v>719</v>
      </c>
      <c r="N15" s="39" t="s">
        <v>67</v>
      </c>
      <c r="O15" s="38">
        <v>2</v>
      </c>
      <c r="P15" s="38">
        <v>2</v>
      </c>
      <c r="Q15" s="38">
        <v>3</v>
      </c>
      <c r="R15" s="38">
        <v>2</v>
      </c>
      <c r="S15" s="38">
        <v>1</v>
      </c>
      <c r="T15" s="46">
        <f t="shared" si="1"/>
        <v>10</v>
      </c>
      <c r="U15" s="47" t="s">
        <v>73</v>
      </c>
      <c r="V15" s="41">
        <v>120</v>
      </c>
      <c r="W15" s="39" t="s">
        <v>70</v>
      </c>
      <c r="X15" s="39" t="s">
        <v>71</v>
      </c>
      <c r="Y15" s="48">
        <v>2</v>
      </c>
      <c r="Z15" s="48">
        <v>3</v>
      </c>
      <c r="AA15" s="48">
        <v>3</v>
      </c>
      <c r="AB15" s="48"/>
      <c r="AC15" s="46">
        <f t="shared" si="2"/>
        <v>8</v>
      </c>
      <c r="AD15" s="50">
        <f t="shared" si="3"/>
        <v>18</v>
      </c>
      <c r="AE15" s="41" t="s">
        <v>79</v>
      </c>
      <c r="AF15" s="41"/>
      <c r="AG15" s="51"/>
      <c r="AH15" s="51"/>
    </row>
    <row r="16" spans="1:34" s="52" customFormat="1" ht="223.2" x14ac:dyDescent="0.25">
      <c r="A16" s="55" t="s">
        <v>197</v>
      </c>
      <c r="B16" s="41" t="s">
        <v>41</v>
      </c>
      <c r="C16" s="39" t="s">
        <v>45</v>
      </c>
      <c r="D16" s="40" t="s">
        <v>198</v>
      </c>
      <c r="E16" s="39" t="s">
        <v>85</v>
      </c>
      <c r="F16" s="39" t="s">
        <v>106</v>
      </c>
      <c r="G16" s="41">
        <v>15.1302</v>
      </c>
      <c r="H16" s="39" t="s">
        <v>108</v>
      </c>
      <c r="I16" s="39" t="s">
        <v>109</v>
      </c>
      <c r="J16" s="41" t="s">
        <v>110</v>
      </c>
      <c r="K16" s="97">
        <v>65416</v>
      </c>
      <c r="L16" s="41">
        <v>844</v>
      </c>
      <c r="M16" s="45">
        <f t="shared" si="0"/>
        <v>422</v>
      </c>
      <c r="N16" s="39" t="s">
        <v>201</v>
      </c>
      <c r="O16" s="38">
        <v>2</v>
      </c>
      <c r="P16" s="38">
        <v>1</v>
      </c>
      <c r="Q16" s="38">
        <v>3</v>
      </c>
      <c r="R16" s="38">
        <v>3</v>
      </c>
      <c r="S16" s="38">
        <v>1</v>
      </c>
      <c r="T16" s="46">
        <f t="shared" si="1"/>
        <v>10</v>
      </c>
      <c r="U16" s="47" t="s">
        <v>111</v>
      </c>
      <c r="V16" s="41">
        <v>150</v>
      </c>
      <c r="W16" s="39" t="s">
        <v>70</v>
      </c>
      <c r="X16" s="39" t="s">
        <v>71</v>
      </c>
      <c r="Y16" s="48">
        <v>3</v>
      </c>
      <c r="Z16" s="48">
        <v>3</v>
      </c>
      <c r="AA16" s="48">
        <v>3</v>
      </c>
      <c r="AB16" s="48"/>
      <c r="AC16" s="46">
        <f t="shared" si="2"/>
        <v>9</v>
      </c>
      <c r="AD16" s="50">
        <f t="shared" si="3"/>
        <v>19</v>
      </c>
      <c r="AE16" s="41" t="s">
        <v>79</v>
      </c>
      <c r="AF16" s="41"/>
      <c r="AG16" s="51"/>
      <c r="AH16" s="51"/>
    </row>
    <row r="17" spans="1:34" s="52" customFormat="1" ht="223.2" x14ac:dyDescent="0.25">
      <c r="A17" s="55" t="s">
        <v>213</v>
      </c>
      <c r="B17" s="41" t="s">
        <v>41</v>
      </c>
      <c r="C17" s="39" t="s">
        <v>45</v>
      </c>
      <c r="D17" s="40" t="s">
        <v>214</v>
      </c>
      <c r="E17" s="39" t="s">
        <v>85</v>
      </c>
      <c r="F17" s="39" t="s">
        <v>106</v>
      </c>
      <c r="G17" s="41">
        <v>15.1302</v>
      </c>
      <c r="H17" s="39" t="s">
        <v>108</v>
      </c>
      <c r="I17" s="39" t="s">
        <v>109</v>
      </c>
      <c r="J17" s="41" t="s">
        <v>110</v>
      </c>
      <c r="K17" s="97">
        <v>65416</v>
      </c>
      <c r="L17" s="41">
        <v>844</v>
      </c>
      <c r="M17" s="45">
        <f t="shared" si="0"/>
        <v>422</v>
      </c>
      <c r="N17" s="39" t="s">
        <v>201</v>
      </c>
      <c r="O17" s="38">
        <v>2</v>
      </c>
      <c r="P17" s="38">
        <v>1</v>
      </c>
      <c r="Q17" s="38">
        <v>3</v>
      </c>
      <c r="R17" s="38">
        <v>3</v>
      </c>
      <c r="S17" s="38">
        <v>1</v>
      </c>
      <c r="T17" s="46">
        <f t="shared" si="1"/>
        <v>10</v>
      </c>
      <c r="U17" s="47" t="s">
        <v>111</v>
      </c>
      <c r="V17" s="41">
        <v>50</v>
      </c>
      <c r="W17" s="39" t="s">
        <v>70</v>
      </c>
      <c r="X17" s="39" t="s">
        <v>71</v>
      </c>
      <c r="Y17" s="48">
        <v>2</v>
      </c>
      <c r="Z17" s="48">
        <v>2</v>
      </c>
      <c r="AA17" s="48">
        <v>3</v>
      </c>
      <c r="AB17" s="48"/>
      <c r="AC17" s="46">
        <f t="shared" si="2"/>
        <v>7</v>
      </c>
      <c r="AD17" s="50">
        <f t="shared" si="3"/>
        <v>17</v>
      </c>
      <c r="AE17" s="41" t="s">
        <v>79</v>
      </c>
      <c r="AF17" s="41"/>
      <c r="AG17" s="51"/>
      <c r="AH17" s="51"/>
    </row>
    <row r="18" spans="1:34" s="52" customFormat="1" ht="223.2" x14ac:dyDescent="0.25">
      <c r="A18" s="55" t="s">
        <v>223</v>
      </c>
      <c r="B18" s="41" t="s">
        <v>41</v>
      </c>
      <c r="C18" s="39" t="s">
        <v>45</v>
      </c>
      <c r="D18" s="40" t="s">
        <v>225</v>
      </c>
      <c r="E18" s="39" t="s">
        <v>192</v>
      </c>
      <c r="F18" s="39" t="s">
        <v>50</v>
      </c>
      <c r="G18" s="41">
        <v>47.030299999999997</v>
      </c>
      <c r="H18" s="39" t="s">
        <v>56</v>
      </c>
      <c r="I18" s="39" t="s">
        <v>58</v>
      </c>
      <c r="J18" s="42">
        <v>38625.599999999999</v>
      </c>
      <c r="K18" s="43">
        <v>63772.800000000003</v>
      </c>
      <c r="L18" s="44">
        <v>1438</v>
      </c>
      <c r="M18" s="45">
        <f t="shared" si="0"/>
        <v>719</v>
      </c>
      <c r="N18" s="39" t="s">
        <v>67</v>
      </c>
      <c r="O18" s="38">
        <v>2</v>
      </c>
      <c r="P18" s="38">
        <v>2</v>
      </c>
      <c r="Q18" s="38">
        <v>3</v>
      </c>
      <c r="R18" s="38">
        <v>2</v>
      </c>
      <c r="S18" s="38">
        <v>1</v>
      </c>
      <c r="T18" s="46">
        <f t="shared" si="1"/>
        <v>10</v>
      </c>
      <c r="U18" s="47" t="s">
        <v>73</v>
      </c>
      <c r="V18" s="41">
        <v>40</v>
      </c>
      <c r="W18" s="39" t="s">
        <v>70</v>
      </c>
      <c r="X18" s="39" t="s">
        <v>71</v>
      </c>
      <c r="Y18" s="48">
        <v>2</v>
      </c>
      <c r="Z18" s="48">
        <v>2</v>
      </c>
      <c r="AA18" s="48">
        <v>3</v>
      </c>
      <c r="AB18" s="48"/>
      <c r="AC18" s="46">
        <f t="shared" si="2"/>
        <v>7</v>
      </c>
      <c r="AD18" s="50">
        <f t="shared" si="3"/>
        <v>17</v>
      </c>
      <c r="AE18" s="41" t="s">
        <v>79</v>
      </c>
      <c r="AF18" s="41"/>
      <c r="AG18" s="51"/>
      <c r="AH18" s="51"/>
    </row>
    <row r="19" spans="1:34" s="52" customFormat="1" ht="223.2" x14ac:dyDescent="0.25">
      <c r="A19" s="55" t="s">
        <v>233</v>
      </c>
      <c r="B19" s="41" t="s">
        <v>41</v>
      </c>
      <c r="C19" s="39" t="s">
        <v>45</v>
      </c>
      <c r="D19" s="40" t="s">
        <v>234</v>
      </c>
      <c r="E19" s="39" t="s">
        <v>192</v>
      </c>
      <c r="F19" s="39" t="s">
        <v>50</v>
      </c>
      <c r="G19" s="41">
        <v>47.030299999999997</v>
      </c>
      <c r="H19" s="39" t="s">
        <v>56</v>
      </c>
      <c r="I19" s="39" t="s">
        <v>58</v>
      </c>
      <c r="J19" s="42">
        <v>38625.599999999999</v>
      </c>
      <c r="K19" s="43">
        <v>63772.800000000003</v>
      </c>
      <c r="L19" s="44">
        <v>1438</v>
      </c>
      <c r="M19" s="45">
        <f t="shared" si="0"/>
        <v>719</v>
      </c>
      <c r="N19" s="39" t="s">
        <v>67</v>
      </c>
      <c r="O19" s="38">
        <v>2</v>
      </c>
      <c r="P19" s="38">
        <v>2</v>
      </c>
      <c r="Q19" s="38">
        <v>3</v>
      </c>
      <c r="R19" s="38">
        <v>2</v>
      </c>
      <c r="S19" s="38">
        <v>1</v>
      </c>
      <c r="T19" s="46">
        <f t="shared" si="1"/>
        <v>10</v>
      </c>
      <c r="U19" s="47" t="s">
        <v>73</v>
      </c>
      <c r="V19" s="41">
        <v>120</v>
      </c>
      <c r="W19" s="39" t="s">
        <v>70</v>
      </c>
      <c r="X19" s="39" t="s">
        <v>71</v>
      </c>
      <c r="Y19" s="48">
        <v>2</v>
      </c>
      <c r="Z19" s="48">
        <v>3</v>
      </c>
      <c r="AA19" s="48">
        <v>3</v>
      </c>
      <c r="AB19" s="48"/>
      <c r="AC19" s="46">
        <f t="shared" si="2"/>
        <v>8</v>
      </c>
      <c r="AD19" s="50">
        <f t="shared" si="3"/>
        <v>18</v>
      </c>
      <c r="AE19" s="41" t="s">
        <v>79</v>
      </c>
      <c r="AF19" s="41"/>
      <c r="AG19" s="51"/>
      <c r="AH19" s="51"/>
    </row>
    <row r="20" spans="1:34" s="52" customFormat="1" ht="223.2" x14ac:dyDescent="0.25">
      <c r="A20" s="55" t="s">
        <v>236</v>
      </c>
      <c r="B20" s="41" t="s">
        <v>41</v>
      </c>
      <c r="C20" s="39" t="s">
        <v>45</v>
      </c>
      <c r="D20" s="40" t="s">
        <v>238</v>
      </c>
      <c r="E20" s="39" t="s">
        <v>192</v>
      </c>
      <c r="F20" s="39" t="s">
        <v>50</v>
      </c>
      <c r="G20" s="41">
        <v>47.030299999999997</v>
      </c>
      <c r="H20" s="39" t="s">
        <v>56</v>
      </c>
      <c r="I20" s="39" t="s">
        <v>58</v>
      </c>
      <c r="J20" s="42">
        <v>38625.599999999999</v>
      </c>
      <c r="K20" s="43">
        <v>63772.800000000003</v>
      </c>
      <c r="L20" s="44">
        <v>1438</v>
      </c>
      <c r="M20" s="45">
        <f t="shared" si="0"/>
        <v>719</v>
      </c>
      <c r="N20" s="39" t="s">
        <v>67</v>
      </c>
      <c r="O20" s="38">
        <v>2</v>
      </c>
      <c r="P20" s="38">
        <v>2</v>
      </c>
      <c r="Q20" s="38">
        <v>3</v>
      </c>
      <c r="R20" s="38">
        <v>2</v>
      </c>
      <c r="S20" s="38">
        <v>1</v>
      </c>
      <c r="T20" s="46">
        <f t="shared" si="1"/>
        <v>10</v>
      </c>
      <c r="U20" s="47" t="s">
        <v>73</v>
      </c>
      <c r="V20" s="41">
        <v>420</v>
      </c>
      <c r="W20" s="39" t="s">
        <v>244</v>
      </c>
      <c r="X20" s="39" t="s">
        <v>71</v>
      </c>
      <c r="Y20" s="48">
        <v>2</v>
      </c>
      <c r="Z20" s="48">
        <v>3</v>
      </c>
      <c r="AA20" s="48">
        <v>3</v>
      </c>
      <c r="AB20" s="48"/>
      <c r="AC20" s="46">
        <f t="shared" si="2"/>
        <v>8</v>
      </c>
      <c r="AD20" s="50">
        <f t="shared" si="3"/>
        <v>18</v>
      </c>
      <c r="AE20" s="41" t="s">
        <v>79</v>
      </c>
      <c r="AF20" s="41"/>
      <c r="AG20" s="51"/>
      <c r="AH20" s="51"/>
    </row>
    <row r="21" spans="1:34" s="52" customFormat="1" ht="223.2" x14ac:dyDescent="0.25">
      <c r="A21" s="55" t="s">
        <v>246</v>
      </c>
      <c r="B21" s="41" t="s">
        <v>41</v>
      </c>
      <c r="C21" s="39" t="s">
        <v>45</v>
      </c>
      <c r="D21" s="40" t="s">
        <v>248</v>
      </c>
      <c r="E21" s="39" t="s">
        <v>192</v>
      </c>
      <c r="F21" s="39" t="s">
        <v>50</v>
      </c>
      <c r="G21" s="41">
        <v>47.030299999999997</v>
      </c>
      <c r="H21" s="39" t="s">
        <v>56</v>
      </c>
      <c r="I21" s="39" t="s">
        <v>58</v>
      </c>
      <c r="J21" s="42">
        <v>38625.599999999999</v>
      </c>
      <c r="K21" s="43">
        <v>63772.800000000003</v>
      </c>
      <c r="L21" s="44">
        <v>1438</v>
      </c>
      <c r="M21" s="45">
        <f t="shared" si="0"/>
        <v>719</v>
      </c>
      <c r="N21" s="39" t="s">
        <v>67</v>
      </c>
      <c r="O21" s="38">
        <v>2</v>
      </c>
      <c r="P21" s="38">
        <v>2</v>
      </c>
      <c r="Q21" s="38">
        <v>3</v>
      </c>
      <c r="R21" s="38">
        <v>2</v>
      </c>
      <c r="S21" s="38">
        <v>1</v>
      </c>
      <c r="T21" s="46">
        <f t="shared" si="1"/>
        <v>10</v>
      </c>
      <c r="U21" s="47" t="s">
        <v>73</v>
      </c>
      <c r="V21" s="41">
        <v>420</v>
      </c>
      <c r="W21" s="39" t="s">
        <v>244</v>
      </c>
      <c r="X21" s="39" t="s">
        <v>71</v>
      </c>
      <c r="Y21" s="48">
        <v>2</v>
      </c>
      <c r="Z21" s="48">
        <v>3</v>
      </c>
      <c r="AA21" s="48">
        <v>3</v>
      </c>
      <c r="AB21" s="48"/>
      <c r="AC21" s="46">
        <f t="shared" si="2"/>
        <v>8</v>
      </c>
      <c r="AD21" s="50">
        <f t="shared" si="3"/>
        <v>18</v>
      </c>
      <c r="AE21" s="41" t="s">
        <v>79</v>
      </c>
      <c r="AF21" s="41"/>
      <c r="AG21" s="51"/>
      <c r="AH21" s="51"/>
    </row>
    <row r="22" spans="1:34" s="52" customFormat="1" ht="223.2" x14ac:dyDescent="0.25">
      <c r="A22" s="55" t="s">
        <v>256</v>
      </c>
      <c r="B22" s="41" t="s">
        <v>41</v>
      </c>
      <c r="C22" s="39" t="s">
        <v>45</v>
      </c>
      <c r="D22" s="40" t="s">
        <v>258</v>
      </c>
      <c r="E22" s="39" t="s">
        <v>192</v>
      </c>
      <c r="F22" s="39" t="s">
        <v>50</v>
      </c>
      <c r="G22" s="41">
        <v>47.030299999999997</v>
      </c>
      <c r="H22" s="39" t="s">
        <v>56</v>
      </c>
      <c r="I22" s="39" t="s">
        <v>58</v>
      </c>
      <c r="J22" s="42">
        <v>38625.599999999999</v>
      </c>
      <c r="K22" s="43">
        <v>63772.800000000003</v>
      </c>
      <c r="L22" s="44">
        <v>1438</v>
      </c>
      <c r="M22" s="45">
        <f t="shared" si="0"/>
        <v>719</v>
      </c>
      <c r="N22" s="39" t="s">
        <v>67</v>
      </c>
      <c r="O22" s="38">
        <v>2</v>
      </c>
      <c r="P22" s="38">
        <v>2</v>
      </c>
      <c r="Q22" s="38">
        <v>3</v>
      </c>
      <c r="R22" s="38">
        <v>2</v>
      </c>
      <c r="S22" s="38">
        <v>1</v>
      </c>
      <c r="T22" s="46">
        <f t="shared" si="1"/>
        <v>10</v>
      </c>
      <c r="U22" s="47" t="s">
        <v>73</v>
      </c>
      <c r="V22" s="41">
        <v>420</v>
      </c>
      <c r="W22" s="39" t="s">
        <v>244</v>
      </c>
      <c r="X22" s="39" t="s">
        <v>71</v>
      </c>
      <c r="Y22" s="48">
        <v>2</v>
      </c>
      <c r="Z22" s="48">
        <v>3</v>
      </c>
      <c r="AA22" s="48">
        <v>3</v>
      </c>
      <c r="AB22" s="48"/>
      <c r="AC22" s="46">
        <f t="shared" si="2"/>
        <v>8</v>
      </c>
      <c r="AD22" s="50">
        <f t="shared" si="3"/>
        <v>18</v>
      </c>
      <c r="AE22" s="41" t="s">
        <v>79</v>
      </c>
      <c r="AF22" s="41"/>
      <c r="AG22" s="51"/>
      <c r="AH22" s="51"/>
    </row>
    <row r="23" spans="1:34" s="52" customFormat="1" ht="223.2" x14ac:dyDescent="0.25">
      <c r="A23" s="55" t="s">
        <v>266</v>
      </c>
      <c r="B23" s="41" t="s">
        <v>41</v>
      </c>
      <c r="C23" s="39" t="s">
        <v>45</v>
      </c>
      <c r="D23" s="40" t="s">
        <v>267</v>
      </c>
      <c r="E23" s="39" t="s">
        <v>192</v>
      </c>
      <c r="F23" s="39" t="s">
        <v>50</v>
      </c>
      <c r="G23" s="41">
        <v>47.030299999999997</v>
      </c>
      <c r="H23" s="39" t="s">
        <v>56</v>
      </c>
      <c r="I23" s="39" t="s">
        <v>58</v>
      </c>
      <c r="J23" s="42">
        <v>38625.599999999999</v>
      </c>
      <c r="K23" s="43">
        <v>63772.800000000003</v>
      </c>
      <c r="L23" s="44">
        <v>1438</v>
      </c>
      <c r="M23" s="45">
        <f t="shared" si="0"/>
        <v>719</v>
      </c>
      <c r="N23" s="39" t="s">
        <v>67</v>
      </c>
      <c r="O23" s="38">
        <v>2</v>
      </c>
      <c r="P23" s="38">
        <v>2</v>
      </c>
      <c r="Q23" s="38">
        <v>3</v>
      </c>
      <c r="R23" s="38">
        <v>2</v>
      </c>
      <c r="S23" s="38">
        <v>1</v>
      </c>
      <c r="T23" s="46">
        <f t="shared" si="1"/>
        <v>10</v>
      </c>
      <c r="U23" s="47" t="s">
        <v>73</v>
      </c>
      <c r="V23" s="41">
        <v>420</v>
      </c>
      <c r="W23" s="39" t="s">
        <v>244</v>
      </c>
      <c r="X23" s="39" t="s">
        <v>71</v>
      </c>
      <c r="Y23" s="48">
        <v>2</v>
      </c>
      <c r="Z23" s="48">
        <v>3</v>
      </c>
      <c r="AA23" s="48">
        <v>3</v>
      </c>
      <c r="AB23" s="48"/>
      <c r="AC23" s="46">
        <f t="shared" si="2"/>
        <v>8</v>
      </c>
      <c r="AD23" s="50">
        <f t="shared" si="3"/>
        <v>18</v>
      </c>
      <c r="AE23" s="41" t="s">
        <v>79</v>
      </c>
      <c r="AF23" s="41"/>
      <c r="AG23" s="51"/>
      <c r="AH23" s="51"/>
    </row>
    <row r="24" spans="1:34" s="52" customFormat="1" ht="223.2" x14ac:dyDescent="0.25">
      <c r="A24" s="55" t="s">
        <v>274</v>
      </c>
      <c r="B24" s="41" t="s">
        <v>41</v>
      </c>
      <c r="C24" s="39" t="s">
        <v>45</v>
      </c>
      <c r="D24" s="40" t="s">
        <v>275</v>
      </c>
      <c r="E24" s="39" t="s">
        <v>192</v>
      </c>
      <c r="F24" s="39" t="s">
        <v>50</v>
      </c>
      <c r="G24" s="41">
        <v>47.030299999999997</v>
      </c>
      <c r="H24" s="39" t="s">
        <v>56</v>
      </c>
      <c r="I24" s="39" t="s">
        <v>58</v>
      </c>
      <c r="J24" s="42">
        <v>38625.599999999999</v>
      </c>
      <c r="K24" s="43">
        <v>63772.800000000003</v>
      </c>
      <c r="L24" s="44">
        <v>1438</v>
      </c>
      <c r="M24" s="45">
        <f t="shared" si="0"/>
        <v>719</v>
      </c>
      <c r="N24" s="39" t="s">
        <v>67</v>
      </c>
      <c r="O24" s="38">
        <v>2</v>
      </c>
      <c r="P24" s="38">
        <v>2</v>
      </c>
      <c r="Q24" s="38">
        <v>3</v>
      </c>
      <c r="R24" s="38">
        <v>2</v>
      </c>
      <c r="S24" s="38">
        <v>1</v>
      </c>
      <c r="T24" s="46">
        <f t="shared" si="1"/>
        <v>10</v>
      </c>
      <c r="U24" s="47" t="s">
        <v>73</v>
      </c>
      <c r="V24" s="41">
        <v>420</v>
      </c>
      <c r="W24" s="39" t="s">
        <v>244</v>
      </c>
      <c r="X24" s="39" t="s">
        <v>71</v>
      </c>
      <c r="Y24" s="48">
        <v>2</v>
      </c>
      <c r="Z24" s="48">
        <v>3</v>
      </c>
      <c r="AA24" s="48">
        <v>3</v>
      </c>
      <c r="AB24" s="48"/>
      <c r="AC24" s="46">
        <f t="shared" si="2"/>
        <v>8</v>
      </c>
      <c r="AD24" s="50">
        <f t="shared" si="3"/>
        <v>18</v>
      </c>
      <c r="AE24" s="41" t="s">
        <v>79</v>
      </c>
      <c r="AF24" s="41"/>
      <c r="AG24" s="51"/>
      <c r="AH24" s="51"/>
    </row>
    <row r="25" spans="1:34" s="52" customFormat="1" ht="223.2" x14ac:dyDescent="0.25">
      <c r="A25" s="55" t="s">
        <v>276</v>
      </c>
      <c r="B25" s="41" t="s">
        <v>41</v>
      </c>
      <c r="C25" s="39" t="s">
        <v>45</v>
      </c>
      <c r="D25" s="40" t="s">
        <v>277</v>
      </c>
      <c r="E25" s="39" t="s">
        <v>192</v>
      </c>
      <c r="F25" s="39" t="s">
        <v>50</v>
      </c>
      <c r="G25" s="41">
        <v>47.030299999999997</v>
      </c>
      <c r="H25" s="39" t="s">
        <v>56</v>
      </c>
      <c r="I25" s="39" t="s">
        <v>58</v>
      </c>
      <c r="J25" s="42">
        <v>38625.599999999999</v>
      </c>
      <c r="K25" s="43">
        <v>63772.800000000003</v>
      </c>
      <c r="L25" s="44">
        <v>1438</v>
      </c>
      <c r="M25" s="45">
        <f t="shared" si="0"/>
        <v>719</v>
      </c>
      <c r="N25" s="39" t="s">
        <v>67</v>
      </c>
      <c r="O25" s="38">
        <v>2</v>
      </c>
      <c r="P25" s="38">
        <v>2</v>
      </c>
      <c r="Q25" s="38">
        <v>3</v>
      </c>
      <c r="R25" s="38">
        <v>2</v>
      </c>
      <c r="S25" s="38">
        <v>1</v>
      </c>
      <c r="T25" s="46">
        <f t="shared" si="1"/>
        <v>10</v>
      </c>
      <c r="U25" s="47" t="s">
        <v>73</v>
      </c>
      <c r="V25" s="41">
        <v>420</v>
      </c>
      <c r="W25" s="39" t="s">
        <v>244</v>
      </c>
      <c r="X25" s="39" t="s">
        <v>71</v>
      </c>
      <c r="Y25" s="48">
        <v>2</v>
      </c>
      <c r="Z25" s="48">
        <v>3</v>
      </c>
      <c r="AA25" s="48">
        <v>3</v>
      </c>
      <c r="AB25" s="48"/>
      <c r="AC25" s="46">
        <f t="shared" si="2"/>
        <v>8</v>
      </c>
      <c r="AD25" s="50">
        <f t="shared" si="3"/>
        <v>18</v>
      </c>
      <c r="AE25" s="41" t="s">
        <v>79</v>
      </c>
      <c r="AF25" s="41"/>
      <c r="AG25" s="51"/>
      <c r="AH25" s="51"/>
    </row>
    <row r="26" spans="1:34" s="52" customFormat="1" ht="223.2" x14ac:dyDescent="0.25">
      <c r="A26" s="55" t="s">
        <v>287</v>
      </c>
      <c r="B26" s="41" t="s">
        <v>41</v>
      </c>
      <c r="C26" s="39" t="s">
        <v>45</v>
      </c>
      <c r="D26" s="40" t="s">
        <v>289</v>
      </c>
      <c r="E26" s="39" t="s">
        <v>291</v>
      </c>
      <c r="F26" s="39" t="s">
        <v>50</v>
      </c>
      <c r="G26" s="41">
        <v>47.030299999999997</v>
      </c>
      <c r="H26" s="39" t="s">
        <v>56</v>
      </c>
      <c r="I26" s="39" t="s">
        <v>58</v>
      </c>
      <c r="J26" s="42">
        <v>38625.599999999999</v>
      </c>
      <c r="K26" s="43">
        <v>62524.800000000003</v>
      </c>
      <c r="L26" s="44">
        <v>1438</v>
      </c>
      <c r="M26" s="45">
        <f t="shared" si="0"/>
        <v>719</v>
      </c>
      <c r="N26" s="39" t="s">
        <v>67</v>
      </c>
      <c r="O26" s="38">
        <v>2</v>
      </c>
      <c r="P26" s="38">
        <v>2</v>
      </c>
      <c r="Q26" s="38">
        <v>3</v>
      </c>
      <c r="R26" s="38">
        <v>3</v>
      </c>
      <c r="S26" s="38">
        <v>1</v>
      </c>
      <c r="T26" s="46">
        <f t="shared" si="1"/>
        <v>11</v>
      </c>
      <c r="U26" s="47" t="s">
        <v>73</v>
      </c>
      <c r="V26" s="41">
        <v>630</v>
      </c>
      <c r="W26" s="39" t="s">
        <v>244</v>
      </c>
      <c r="X26" s="39" t="s">
        <v>71</v>
      </c>
      <c r="Y26" s="48">
        <v>3</v>
      </c>
      <c r="Z26" s="48">
        <v>2</v>
      </c>
      <c r="AA26" s="48">
        <v>3</v>
      </c>
      <c r="AB26" s="48"/>
      <c r="AC26" s="46">
        <f t="shared" si="2"/>
        <v>8</v>
      </c>
      <c r="AD26" s="50">
        <f t="shared" si="3"/>
        <v>19</v>
      </c>
      <c r="AE26" s="41" t="s">
        <v>79</v>
      </c>
      <c r="AF26" s="41"/>
      <c r="AG26" s="51"/>
      <c r="AH26" s="51"/>
    </row>
    <row r="27" spans="1:34" s="52" customFormat="1" ht="316.2" x14ac:dyDescent="0.25">
      <c r="A27" s="55" t="s">
        <v>299</v>
      </c>
      <c r="B27" s="41" t="s">
        <v>41</v>
      </c>
      <c r="C27" s="39" t="s">
        <v>45</v>
      </c>
      <c r="D27" s="40" t="s">
        <v>300</v>
      </c>
      <c r="E27" s="39" t="s">
        <v>302</v>
      </c>
      <c r="F27" s="39" t="s">
        <v>50</v>
      </c>
      <c r="G27" s="39">
        <v>15.0406</v>
      </c>
      <c r="H27" s="39" t="s">
        <v>56</v>
      </c>
      <c r="I27" s="39" t="s">
        <v>58</v>
      </c>
      <c r="J27" s="53">
        <v>37772.800000000003</v>
      </c>
      <c r="K27" s="53">
        <v>60174.400000000001</v>
      </c>
      <c r="L27" s="39">
        <v>1438</v>
      </c>
      <c r="M27" s="45">
        <f t="shared" si="0"/>
        <v>719</v>
      </c>
      <c r="N27" s="39" t="s">
        <v>67</v>
      </c>
      <c r="O27" s="38">
        <v>2</v>
      </c>
      <c r="P27" s="38">
        <v>2</v>
      </c>
      <c r="Q27" s="38">
        <v>3</v>
      </c>
      <c r="R27" s="38">
        <v>3</v>
      </c>
      <c r="S27" s="38">
        <v>1</v>
      </c>
      <c r="T27" s="46">
        <f t="shared" si="1"/>
        <v>11</v>
      </c>
      <c r="U27" s="47" t="s">
        <v>311</v>
      </c>
      <c r="V27" s="41">
        <v>40</v>
      </c>
      <c r="W27" s="39" t="s">
        <v>78</v>
      </c>
      <c r="X27" s="39" t="s">
        <v>71</v>
      </c>
      <c r="Y27" s="48">
        <v>2</v>
      </c>
      <c r="Z27" s="48">
        <v>2</v>
      </c>
      <c r="AA27" s="48">
        <v>3</v>
      </c>
      <c r="AB27" s="48"/>
      <c r="AC27" s="46">
        <f t="shared" si="2"/>
        <v>7</v>
      </c>
      <c r="AD27" s="50">
        <f t="shared" si="3"/>
        <v>18</v>
      </c>
      <c r="AE27" s="41" t="s">
        <v>79</v>
      </c>
      <c r="AF27" s="41"/>
      <c r="AG27" s="51"/>
      <c r="AH27" s="51"/>
    </row>
    <row r="28" spans="1:34" s="52" customFormat="1" ht="223.2" x14ac:dyDescent="0.25">
      <c r="A28" s="55" t="s">
        <v>315</v>
      </c>
      <c r="B28" s="41" t="s">
        <v>41</v>
      </c>
      <c r="C28" s="39" t="s">
        <v>45</v>
      </c>
      <c r="D28" s="40" t="s">
        <v>318</v>
      </c>
      <c r="E28" s="39" t="s">
        <v>319</v>
      </c>
      <c r="F28" s="39" t="s">
        <v>50</v>
      </c>
      <c r="G28" s="41">
        <v>47.030299999999997</v>
      </c>
      <c r="H28" s="39" t="s">
        <v>56</v>
      </c>
      <c r="I28" s="39" t="s">
        <v>58</v>
      </c>
      <c r="J28" s="42">
        <v>38625.599999999999</v>
      </c>
      <c r="K28" s="43">
        <v>63772.800000000003</v>
      </c>
      <c r="L28" s="44">
        <v>1438</v>
      </c>
      <c r="M28" s="45">
        <f t="shared" si="0"/>
        <v>719</v>
      </c>
      <c r="N28" s="39" t="s">
        <v>67</v>
      </c>
      <c r="O28" s="38">
        <v>2</v>
      </c>
      <c r="P28" s="38">
        <v>2</v>
      </c>
      <c r="Q28" s="38">
        <v>3</v>
      </c>
      <c r="R28" s="38">
        <v>2</v>
      </c>
      <c r="S28" s="38">
        <v>1</v>
      </c>
      <c r="T28" s="46">
        <f t="shared" si="1"/>
        <v>10</v>
      </c>
      <c r="U28" s="47" t="s">
        <v>73</v>
      </c>
      <c r="V28" s="41">
        <v>420</v>
      </c>
      <c r="W28" s="39" t="s">
        <v>244</v>
      </c>
      <c r="X28" s="39" t="s">
        <v>71</v>
      </c>
      <c r="Y28" s="48">
        <v>2</v>
      </c>
      <c r="Z28" s="48">
        <v>3</v>
      </c>
      <c r="AA28" s="48">
        <v>3</v>
      </c>
      <c r="AB28" s="48"/>
      <c r="AC28" s="46">
        <f t="shared" si="2"/>
        <v>8</v>
      </c>
      <c r="AD28" s="50">
        <f t="shared" si="3"/>
        <v>18</v>
      </c>
      <c r="AE28" s="41" t="s">
        <v>79</v>
      </c>
      <c r="AF28" s="41"/>
      <c r="AG28" s="51"/>
      <c r="AH28" s="51"/>
    </row>
    <row r="29" spans="1:34" s="52" customFormat="1" ht="204.6" x14ac:dyDescent="0.25">
      <c r="A29" s="55" t="s">
        <v>328</v>
      </c>
      <c r="B29" s="41" t="s">
        <v>41</v>
      </c>
      <c r="C29" s="39" t="s">
        <v>45</v>
      </c>
      <c r="D29" s="40" t="s">
        <v>329</v>
      </c>
      <c r="E29" s="39" t="s">
        <v>330</v>
      </c>
      <c r="F29" s="39" t="s">
        <v>331</v>
      </c>
      <c r="G29" s="41">
        <v>48.0503</v>
      </c>
      <c r="H29" s="39" t="s">
        <v>333</v>
      </c>
      <c r="I29" s="39" t="s">
        <v>334</v>
      </c>
      <c r="J29" s="42">
        <v>37876.800000000003</v>
      </c>
      <c r="K29" s="42">
        <v>61360</v>
      </c>
      <c r="L29" s="44">
        <v>330</v>
      </c>
      <c r="M29" s="45">
        <f t="shared" si="0"/>
        <v>165</v>
      </c>
      <c r="N29" s="39" t="s">
        <v>67</v>
      </c>
      <c r="O29" s="38">
        <v>2</v>
      </c>
      <c r="P29" s="38">
        <v>1</v>
      </c>
      <c r="Q29" s="38">
        <v>3</v>
      </c>
      <c r="R29" s="38">
        <v>3</v>
      </c>
      <c r="S29" s="38">
        <v>1</v>
      </c>
      <c r="T29" s="46">
        <f t="shared" si="1"/>
        <v>10</v>
      </c>
      <c r="U29" s="47" t="s">
        <v>107</v>
      </c>
      <c r="V29" s="41">
        <v>180</v>
      </c>
      <c r="W29" s="39" t="s">
        <v>70</v>
      </c>
      <c r="X29" s="39" t="s">
        <v>71</v>
      </c>
      <c r="Y29" s="48">
        <v>2</v>
      </c>
      <c r="Z29" s="48">
        <v>3</v>
      </c>
      <c r="AA29" s="48">
        <v>3</v>
      </c>
      <c r="AB29" s="48"/>
      <c r="AC29" s="46">
        <f t="shared" si="2"/>
        <v>8</v>
      </c>
      <c r="AD29" s="50">
        <f t="shared" si="3"/>
        <v>18</v>
      </c>
      <c r="AE29" s="41" t="s">
        <v>79</v>
      </c>
      <c r="AF29" s="41"/>
      <c r="AG29" s="51"/>
      <c r="AH29" s="51"/>
    </row>
    <row r="30" spans="1:34" s="52" customFormat="1" ht="204.6" x14ac:dyDescent="0.25">
      <c r="A30" s="55" t="s">
        <v>353</v>
      </c>
      <c r="B30" s="41" t="s">
        <v>41</v>
      </c>
      <c r="C30" s="39" t="s">
        <v>45</v>
      </c>
      <c r="D30" s="40" t="s">
        <v>355</v>
      </c>
      <c r="E30" s="39" t="s">
        <v>330</v>
      </c>
      <c r="F30" s="39" t="s">
        <v>357</v>
      </c>
      <c r="G30" s="39">
        <v>48.0501</v>
      </c>
      <c r="H30" s="39" t="s">
        <v>91</v>
      </c>
      <c r="I30" s="39" t="s">
        <v>360</v>
      </c>
      <c r="J30" s="42">
        <v>37500</v>
      </c>
      <c r="K30" s="44">
        <v>61360</v>
      </c>
      <c r="L30" s="44">
        <v>796</v>
      </c>
      <c r="M30" s="45">
        <f t="shared" si="0"/>
        <v>398</v>
      </c>
      <c r="N30" s="39" t="s">
        <v>67</v>
      </c>
      <c r="O30" s="38">
        <v>2</v>
      </c>
      <c r="P30" s="38">
        <v>1</v>
      </c>
      <c r="Q30" s="38">
        <v>3</v>
      </c>
      <c r="R30" s="38">
        <v>2</v>
      </c>
      <c r="S30" s="38">
        <v>1</v>
      </c>
      <c r="T30" s="46">
        <f t="shared" si="1"/>
        <v>9</v>
      </c>
      <c r="U30" s="47" t="s">
        <v>107</v>
      </c>
      <c r="V30" s="41">
        <v>450</v>
      </c>
      <c r="W30" s="39" t="s">
        <v>244</v>
      </c>
      <c r="X30" s="39" t="s">
        <v>71</v>
      </c>
      <c r="Y30" s="48">
        <v>2</v>
      </c>
      <c r="Z30" s="48">
        <v>3</v>
      </c>
      <c r="AA30" s="48">
        <v>3</v>
      </c>
      <c r="AB30" s="48"/>
      <c r="AC30" s="46">
        <f t="shared" si="2"/>
        <v>8</v>
      </c>
      <c r="AD30" s="50">
        <f t="shared" si="3"/>
        <v>17</v>
      </c>
      <c r="AE30" s="41" t="s">
        <v>79</v>
      </c>
      <c r="AF30" s="41"/>
      <c r="AG30" s="51"/>
      <c r="AH30" s="51"/>
    </row>
    <row r="31" spans="1:34" s="52" customFormat="1" ht="223.2" x14ac:dyDescent="0.25">
      <c r="A31" s="55" t="s">
        <v>363</v>
      </c>
      <c r="B31" s="41" t="s">
        <v>41</v>
      </c>
      <c r="C31" s="39" t="s">
        <v>45</v>
      </c>
      <c r="D31" s="40" t="s">
        <v>364</v>
      </c>
      <c r="E31" s="39" t="s">
        <v>365</v>
      </c>
      <c r="F31" s="39" t="s">
        <v>50</v>
      </c>
      <c r="G31" s="41">
        <v>47.030299999999997</v>
      </c>
      <c r="H31" s="39" t="s">
        <v>56</v>
      </c>
      <c r="I31" s="39" t="s">
        <v>58</v>
      </c>
      <c r="J31" s="42">
        <v>38625.599999999999</v>
      </c>
      <c r="K31" s="43">
        <v>62524.800000000003</v>
      </c>
      <c r="L31" s="41">
        <v>1438</v>
      </c>
      <c r="M31" s="45">
        <f t="shared" si="0"/>
        <v>719</v>
      </c>
      <c r="N31" s="39" t="s">
        <v>67</v>
      </c>
      <c r="O31" s="38">
        <v>2</v>
      </c>
      <c r="P31" s="38">
        <v>2</v>
      </c>
      <c r="Q31" s="38">
        <v>3</v>
      </c>
      <c r="R31" s="38">
        <v>3</v>
      </c>
      <c r="S31" s="38">
        <v>1</v>
      </c>
      <c r="T31" s="46">
        <f t="shared" si="1"/>
        <v>11</v>
      </c>
      <c r="U31" s="47" t="s">
        <v>73</v>
      </c>
      <c r="V31" s="41">
        <v>630</v>
      </c>
      <c r="W31" s="39" t="s">
        <v>244</v>
      </c>
      <c r="X31" s="39" t="s">
        <v>71</v>
      </c>
      <c r="Y31" s="48">
        <v>3</v>
      </c>
      <c r="Z31" s="48">
        <v>2</v>
      </c>
      <c r="AA31" s="48">
        <v>3</v>
      </c>
      <c r="AB31" s="48"/>
      <c r="AC31" s="46">
        <f t="shared" si="2"/>
        <v>8</v>
      </c>
      <c r="AD31" s="50">
        <f t="shared" si="3"/>
        <v>19</v>
      </c>
      <c r="AE31" s="41" t="s">
        <v>79</v>
      </c>
      <c r="AF31" s="41"/>
      <c r="AG31" s="51"/>
      <c r="AH31" s="51"/>
    </row>
    <row r="32" spans="1:34" s="52" customFormat="1" ht="223.2" x14ac:dyDescent="0.25">
      <c r="A32" s="55" t="s">
        <v>385</v>
      </c>
      <c r="B32" s="41" t="s">
        <v>41</v>
      </c>
      <c r="C32" s="39" t="s">
        <v>45</v>
      </c>
      <c r="D32" s="40" t="s">
        <v>387</v>
      </c>
      <c r="E32" s="39" t="s">
        <v>389</v>
      </c>
      <c r="F32" s="39" t="s">
        <v>50</v>
      </c>
      <c r="G32" s="41">
        <v>47.030299999999997</v>
      </c>
      <c r="H32" s="39" t="s">
        <v>56</v>
      </c>
      <c r="I32" s="39" t="s">
        <v>58</v>
      </c>
      <c r="J32" s="42">
        <v>38625.599999999999</v>
      </c>
      <c r="K32" s="43">
        <v>62524.800000000003</v>
      </c>
      <c r="L32" s="41">
        <v>1438</v>
      </c>
      <c r="M32" s="45">
        <f t="shared" si="0"/>
        <v>719</v>
      </c>
      <c r="N32" s="39" t="s">
        <v>390</v>
      </c>
      <c r="O32" s="38">
        <v>2</v>
      </c>
      <c r="P32" s="38">
        <v>2</v>
      </c>
      <c r="Q32" s="38">
        <v>2</v>
      </c>
      <c r="R32" s="38">
        <v>2</v>
      </c>
      <c r="S32" s="38">
        <v>1</v>
      </c>
      <c r="T32" s="46">
        <f t="shared" si="1"/>
        <v>9</v>
      </c>
      <c r="U32" s="47" t="s">
        <v>73</v>
      </c>
      <c r="V32" s="41">
        <v>630</v>
      </c>
      <c r="W32" s="39" t="s">
        <v>244</v>
      </c>
      <c r="X32" s="39" t="s">
        <v>71</v>
      </c>
      <c r="Y32" s="48">
        <v>3</v>
      </c>
      <c r="Z32" s="48">
        <v>2</v>
      </c>
      <c r="AA32" s="48">
        <v>3</v>
      </c>
      <c r="AB32" s="48"/>
      <c r="AC32" s="46">
        <f t="shared" si="2"/>
        <v>8</v>
      </c>
      <c r="AD32" s="50">
        <f t="shared" si="3"/>
        <v>17</v>
      </c>
      <c r="AE32" s="41" t="s">
        <v>79</v>
      </c>
      <c r="AF32" s="41"/>
      <c r="AG32" s="51"/>
      <c r="AH32" s="51"/>
    </row>
    <row r="33" spans="1:34" s="52" customFormat="1" ht="204.6" x14ac:dyDescent="0.25">
      <c r="A33" s="55" t="s">
        <v>396</v>
      </c>
      <c r="B33" s="41" t="s">
        <v>41</v>
      </c>
      <c r="C33" s="39" t="s">
        <v>45</v>
      </c>
      <c r="D33" s="40" t="s">
        <v>398</v>
      </c>
      <c r="E33" s="39" t="s">
        <v>52</v>
      </c>
      <c r="F33" s="39" t="s">
        <v>57</v>
      </c>
      <c r="G33" s="41">
        <v>47.0105</v>
      </c>
      <c r="H33" s="41" t="s">
        <v>59</v>
      </c>
      <c r="I33" s="39" t="s">
        <v>60</v>
      </c>
      <c r="J33" s="42">
        <v>37481.599999999999</v>
      </c>
      <c r="K33" s="97">
        <v>61963.199999999997</v>
      </c>
      <c r="L33" s="41">
        <v>786</v>
      </c>
      <c r="M33" s="45">
        <f t="shared" si="0"/>
        <v>393</v>
      </c>
      <c r="N33" s="39" t="s">
        <v>67</v>
      </c>
      <c r="O33" s="38">
        <v>2</v>
      </c>
      <c r="P33" s="38">
        <v>1</v>
      </c>
      <c r="Q33" s="38">
        <v>3</v>
      </c>
      <c r="R33" s="38">
        <v>2</v>
      </c>
      <c r="S33" s="38">
        <v>1</v>
      </c>
      <c r="T33" s="46">
        <f t="shared" si="1"/>
        <v>9</v>
      </c>
      <c r="U33" s="47" t="s">
        <v>69</v>
      </c>
      <c r="V33" s="41">
        <v>270</v>
      </c>
      <c r="W33" s="39" t="s">
        <v>70</v>
      </c>
      <c r="X33" s="39" t="s">
        <v>71</v>
      </c>
      <c r="Y33" s="48">
        <v>2</v>
      </c>
      <c r="Z33" s="48">
        <v>3</v>
      </c>
      <c r="AA33" s="48">
        <v>3</v>
      </c>
      <c r="AB33" s="48"/>
      <c r="AC33" s="46">
        <f t="shared" si="2"/>
        <v>8</v>
      </c>
      <c r="AD33" s="50">
        <f t="shared" si="3"/>
        <v>17</v>
      </c>
      <c r="AE33" s="41" t="s">
        <v>79</v>
      </c>
      <c r="AF33" s="41"/>
      <c r="AG33" s="51"/>
      <c r="AH33" s="51"/>
    </row>
    <row r="34" spans="1:34" s="52" customFormat="1" ht="223.2" x14ac:dyDescent="0.25">
      <c r="A34" s="55" t="s">
        <v>412</v>
      </c>
      <c r="B34" s="41" t="s">
        <v>41</v>
      </c>
      <c r="C34" s="39" t="s">
        <v>45</v>
      </c>
      <c r="D34" s="40" t="s">
        <v>413</v>
      </c>
      <c r="E34" s="39" t="s">
        <v>105</v>
      </c>
      <c r="F34" s="39" t="s">
        <v>106</v>
      </c>
      <c r="G34" s="41">
        <v>15.1302</v>
      </c>
      <c r="H34" s="39" t="s">
        <v>108</v>
      </c>
      <c r="I34" s="39" t="s">
        <v>109</v>
      </c>
      <c r="J34" s="41" t="s">
        <v>110</v>
      </c>
      <c r="K34" s="97">
        <v>69388.800000000003</v>
      </c>
      <c r="L34" s="41">
        <v>844</v>
      </c>
      <c r="M34" s="45">
        <f t="shared" ref="M34:M65" si="4">L34 / 2</f>
        <v>422</v>
      </c>
      <c r="N34" s="39" t="s">
        <v>67</v>
      </c>
      <c r="O34" s="38">
        <v>2</v>
      </c>
      <c r="P34" s="38">
        <v>1</v>
      </c>
      <c r="Q34" s="38">
        <v>3</v>
      </c>
      <c r="R34" s="38">
        <v>3</v>
      </c>
      <c r="S34" s="38">
        <v>1</v>
      </c>
      <c r="T34" s="46">
        <f t="shared" si="1"/>
        <v>10</v>
      </c>
      <c r="U34" s="47" t="s">
        <v>111</v>
      </c>
      <c r="V34" s="41">
        <v>480</v>
      </c>
      <c r="W34" s="39" t="s">
        <v>244</v>
      </c>
      <c r="X34" s="39" t="s">
        <v>71</v>
      </c>
      <c r="Y34" s="48">
        <v>3</v>
      </c>
      <c r="Z34" s="48">
        <v>2</v>
      </c>
      <c r="AA34" s="48">
        <v>3</v>
      </c>
      <c r="AB34" s="48"/>
      <c r="AC34" s="46">
        <f t="shared" si="2"/>
        <v>8</v>
      </c>
      <c r="AD34" s="50">
        <f t="shared" si="3"/>
        <v>18</v>
      </c>
      <c r="AE34" s="41" t="s">
        <v>79</v>
      </c>
      <c r="AF34" s="41"/>
      <c r="AG34" s="51"/>
      <c r="AH34" s="51"/>
    </row>
    <row r="35" spans="1:34" s="52" customFormat="1" ht="204.6" x14ac:dyDescent="0.25">
      <c r="A35" s="55" t="s">
        <v>416</v>
      </c>
      <c r="B35" s="41" t="s">
        <v>41</v>
      </c>
      <c r="C35" s="39" t="s">
        <v>45</v>
      </c>
      <c r="D35" s="40" t="s">
        <v>418</v>
      </c>
      <c r="E35" s="39" t="s">
        <v>52</v>
      </c>
      <c r="F35" s="39" t="s">
        <v>57</v>
      </c>
      <c r="G35" s="41">
        <v>47.0105</v>
      </c>
      <c r="H35" s="41" t="s">
        <v>59</v>
      </c>
      <c r="I35" s="39" t="s">
        <v>60</v>
      </c>
      <c r="J35" s="42">
        <v>37481.599999999999</v>
      </c>
      <c r="K35" s="97">
        <v>61963.199999999997</v>
      </c>
      <c r="L35" s="41">
        <v>786</v>
      </c>
      <c r="M35" s="45">
        <f t="shared" si="4"/>
        <v>393</v>
      </c>
      <c r="N35" s="39" t="s">
        <v>67</v>
      </c>
      <c r="O35" s="38">
        <v>2</v>
      </c>
      <c r="P35" s="38">
        <v>1</v>
      </c>
      <c r="Q35" s="38">
        <v>3</v>
      </c>
      <c r="R35" s="38">
        <v>2</v>
      </c>
      <c r="S35" s="38">
        <v>1</v>
      </c>
      <c r="T35" s="46">
        <f t="shared" si="1"/>
        <v>9</v>
      </c>
      <c r="U35" s="47" t="s">
        <v>69</v>
      </c>
      <c r="V35" s="41">
        <v>270</v>
      </c>
      <c r="W35" s="39" t="s">
        <v>70</v>
      </c>
      <c r="X35" s="39" t="s">
        <v>71</v>
      </c>
      <c r="Y35" s="48">
        <v>2</v>
      </c>
      <c r="Z35" s="48">
        <v>3</v>
      </c>
      <c r="AA35" s="48">
        <v>3</v>
      </c>
      <c r="AB35" s="48"/>
      <c r="AC35" s="46">
        <f t="shared" si="2"/>
        <v>8</v>
      </c>
      <c r="AD35" s="50">
        <f t="shared" si="3"/>
        <v>17</v>
      </c>
      <c r="AE35" s="41" t="s">
        <v>79</v>
      </c>
      <c r="AF35" s="41"/>
      <c r="AG35" s="51"/>
      <c r="AH35" s="51"/>
    </row>
    <row r="36" spans="1:34" s="52" customFormat="1" ht="223.2" x14ac:dyDescent="0.25">
      <c r="A36" s="55" t="s">
        <v>431</v>
      </c>
      <c r="B36" s="41" t="s">
        <v>41</v>
      </c>
      <c r="C36" s="39" t="s">
        <v>45</v>
      </c>
      <c r="D36" s="40" t="s">
        <v>433</v>
      </c>
      <c r="E36" s="39" t="s">
        <v>434</v>
      </c>
      <c r="F36" s="39" t="s">
        <v>157</v>
      </c>
      <c r="G36" s="41">
        <v>47.030299999999997</v>
      </c>
      <c r="H36" s="39" t="s">
        <v>56</v>
      </c>
      <c r="I36" s="39" t="s">
        <v>58</v>
      </c>
      <c r="J36" s="42">
        <v>38625.599999999999</v>
      </c>
      <c r="K36" s="43">
        <v>62524.800000000003</v>
      </c>
      <c r="L36" s="44">
        <v>1438</v>
      </c>
      <c r="M36" s="45">
        <f t="shared" si="4"/>
        <v>719</v>
      </c>
      <c r="N36" s="39" t="s">
        <v>67</v>
      </c>
      <c r="O36" s="38">
        <v>2</v>
      </c>
      <c r="P36" s="38">
        <v>2</v>
      </c>
      <c r="Q36" s="38">
        <v>3</v>
      </c>
      <c r="R36" s="38">
        <v>3</v>
      </c>
      <c r="S36" s="38">
        <v>1</v>
      </c>
      <c r="T36" s="46">
        <f t="shared" si="1"/>
        <v>11</v>
      </c>
      <c r="U36" s="47" t="s">
        <v>73</v>
      </c>
      <c r="V36" s="41" t="s">
        <v>439</v>
      </c>
      <c r="W36" s="39" t="s">
        <v>70</v>
      </c>
      <c r="X36" s="39" t="s">
        <v>71</v>
      </c>
      <c r="Y36" s="48">
        <v>2</v>
      </c>
      <c r="Z36" s="48">
        <v>2</v>
      </c>
      <c r="AA36" s="48">
        <v>3</v>
      </c>
      <c r="AB36" s="48"/>
      <c r="AC36" s="46">
        <f t="shared" si="2"/>
        <v>7</v>
      </c>
      <c r="AD36" s="50">
        <f t="shared" si="3"/>
        <v>18</v>
      </c>
      <c r="AE36" s="41" t="s">
        <v>79</v>
      </c>
      <c r="AF36" s="41"/>
      <c r="AG36" s="51"/>
      <c r="AH36" s="51"/>
    </row>
    <row r="37" spans="1:34" s="52" customFormat="1" ht="223.2" x14ac:dyDescent="0.25">
      <c r="A37" s="55" t="s">
        <v>932</v>
      </c>
      <c r="B37" s="41" t="s">
        <v>41</v>
      </c>
      <c r="C37" s="39" t="s">
        <v>45</v>
      </c>
      <c r="D37" s="40" t="s">
        <v>933</v>
      </c>
      <c r="E37" s="39" t="s">
        <v>137</v>
      </c>
      <c r="F37" s="39" t="s">
        <v>50</v>
      </c>
      <c r="G37" s="41">
        <v>47.030299999999997</v>
      </c>
      <c r="H37" s="39" t="s">
        <v>56</v>
      </c>
      <c r="I37" s="39" t="s">
        <v>58</v>
      </c>
      <c r="J37" s="42">
        <v>38625.599999999999</v>
      </c>
      <c r="K37" s="43">
        <v>62524.800000000003</v>
      </c>
      <c r="L37" s="44">
        <v>1438</v>
      </c>
      <c r="M37" s="45">
        <f t="shared" si="4"/>
        <v>719</v>
      </c>
      <c r="N37" s="39" t="s">
        <v>67</v>
      </c>
      <c r="O37" s="38">
        <v>2</v>
      </c>
      <c r="P37" s="38">
        <v>2</v>
      </c>
      <c r="Q37" s="38">
        <v>3</v>
      </c>
      <c r="R37" s="38">
        <v>2</v>
      </c>
      <c r="S37" s="38">
        <v>1</v>
      </c>
      <c r="T37" s="46">
        <f t="shared" si="1"/>
        <v>10</v>
      </c>
      <c r="U37" s="47" t="s">
        <v>73</v>
      </c>
      <c r="V37" s="41">
        <v>40</v>
      </c>
      <c r="W37" s="39" t="s">
        <v>70</v>
      </c>
      <c r="X37" s="39" t="s">
        <v>934</v>
      </c>
      <c r="Y37" s="48">
        <v>2</v>
      </c>
      <c r="Z37" s="48">
        <v>2</v>
      </c>
      <c r="AA37" s="48">
        <v>2</v>
      </c>
      <c r="AB37" s="48"/>
      <c r="AC37" s="46">
        <f t="shared" si="2"/>
        <v>6</v>
      </c>
      <c r="AD37" s="50">
        <f t="shared" si="3"/>
        <v>16</v>
      </c>
      <c r="AE37" s="41" t="s">
        <v>288</v>
      </c>
      <c r="AF37" s="39" t="s">
        <v>935</v>
      </c>
      <c r="AG37" s="51"/>
      <c r="AH37" s="51"/>
    </row>
    <row r="38" spans="1:34" s="52" customFormat="1" ht="223.2" x14ac:dyDescent="0.25">
      <c r="A38" s="55" t="s">
        <v>936</v>
      </c>
      <c r="B38" s="41" t="s">
        <v>41</v>
      </c>
      <c r="C38" s="39" t="s">
        <v>45</v>
      </c>
      <c r="D38" s="40" t="s">
        <v>937</v>
      </c>
      <c r="E38" s="39" t="s">
        <v>137</v>
      </c>
      <c r="F38" s="39" t="s">
        <v>50</v>
      </c>
      <c r="G38" s="41">
        <v>47.030299999999997</v>
      </c>
      <c r="H38" s="39" t="s">
        <v>56</v>
      </c>
      <c r="I38" s="39" t="s">
        <v>58</v>
      </c>
      <c r="J38" s="42">
        <v>38625.599999999999</v>
      </c>
      <c r="K38" s="43">
        <v>62524.800000000003</v>
      </c>
      <c r="L38" s="44">
        <v>1438</v>
      </c>
      <c r="M38" s="45">
        <f t="shared" si="4"/>
        <v>719</v>
      </c>
      <c r="N38" s="39" t="s">
        <v>67</v>
      </c>
      <c r="O38" s="38">
        <v>2</v>
      </c>
      <c r="P38" s="38">
        <v>2</v>
      </c>
      <c r="Q38" s="38">
        <v>3</v>
      </c>
      <c r="R38" s="38">
        <v>2</v>
      </c>
      <c r="S38" s="38">
        <v>1</v>
      </c>
      <c r="T38" s="46">
        <f t="shared" si="1"/>
        <v>10</v>
      </c>
      <c r="U38" s="47" t="s">
        <v>73</v>
      </c>
      <c r="V38" s="41">
        <v>40</v>
      </c>
      <c r="W38" s="39" t="s">
        <v>70</v>
      </c>
      <c r="X38" s="39" t="s">
        <v>934</v>
      </c>
      <c r="Y38" s="48">
        <v>2</v>
      </c>
      <c r="Z38" s="48">
        <v>2</v>
      </c>
      <c r="AA38" s="48">
        <v>2</v>
      </c>
      <c r="AB38" s="48"/>
      <c r="AC38" s="46">
        <f t="shared" si="2"/>
        <v>6</v>
      </c>
      <c r="AD38" s="50">
        <f t="shared" si="3"/>
        <v>16</v>
      </c>
      <c r="AE38" s="41" t="s">
        <v>288</v>
      </c>
      <c r="AF38" s="39" t="s">
        <v>935</v>
      </c>
      <c r="AG38" s="51"/>
      <c r="AH38" s="51"/>
    </row>
    <row r="39" spans="1:34" s="52" customFormat="1" ht="223.2" x14ac:dyDescent="0.25">
      <c r="A39" s="55" t="s">
        <v>938</v>
      </c>
      <c r="B39" s="41" t="s">
        <v>41</v>
      </c>
      <c r="C39" s="39" t="s">
        <v>45</v>
      </c>
      <c r="D39" s="40" t="s">
        <v>939</v>
      </c>
      <c r="E39" s="39" t="s">
        <v>137</v>
      </c>
      <c r="F39" s="39" t="s">
        <v>50</v>
      </c>
      <c r="G39" s="41">
        <v>47.030299999999997</v>
      </c>
      <c r="H39" s="39" t="s">
        <v>56</v>
      </c>
      <c r="I39" s="39" t="s">
        <v>58</v>
      </c>
      <c r="J39" s="42">
        <v>38625.599999999999</v>
      </c>
      <c r="K39" s="43">
        <v>62524.800000000003</v>
      </c>
      <c r="L39" s="44">
        <v>1438</v>
      </c>
      <c r="M39" s="45">
        <f t="shared" si="4"/>
        <v>719</v>
      </c>
      <c r="N39" s="39" t="s">
        <v>67</v>
      </c>
      <c r="O39" s="38">
        <v>2</v>
      </c>
      <c r="P39" s="38">
        <v>2</v>
      </c>
      <c r="Q39" s="38">
        <v>3</v>
      </c>
      <c r="R39" s="38">
        <v>2</v>
      </c>
      <c r="S39" s="38">
        <v>1</v>
      </c>
      <c r="T39" s="46">
        <f t="shared" si="1"/>
        <v>10</v>
      </c>
      <c r="U39" s="47" t="s">
        <v>73</v>
      </c>
      <c r="V39" s="41">
        <v>40</v>
      </c>
      <c r="W39" s="39" t="s">
        <v>70</v>
      </c>
      <c r="X39" s="39" t="s">
        <v>934</v>
      </c>
      <c r="Y39" s="48">
        <v>2</v>
      </c>
      <c r="Z39" s="48">
        <v>2</v>
      </c>
      <c r="AA39" s="48">
        <v>2</v>
      </c>
      <c r="AB39" s="48"/>
      <c r="AC39" s="46">
        <f t="shared" si="2"/>
        <v>6</v>
      </c>
      <c r="AD39" s="50">
        <f t="shared" si="3"/>
        <v>16</v>
      </c>
      <c r="AE39" s="41" t="s">
        <v>288</v>
      </c>
      <c r="AF39" s="39" t="s">
        <v>935</v>
      </c>
      <c r="AG39" s="51"/>
      <c r="AH39" s="51"/>
    </row>
    <row r="40" spans="1:34" s="52" customFormat="1" ht="223.2" x14ac:dyDescent="0.25">
      <c r="A40" s="55" t="s">
        <v>940</v>
      </c>
      <c r="B40" s="41" t="s">
        <v>41</v>
      </c>
      <c r="C40" s="39" t="s">
        <v>45</v>
      </c>
      <c r="D40" s="40" t="s">
        <v>941</v>
      </c>
      <c r="E40" s="39" t="s">
        <v>137</v>
      </c>
      <c r="F40" s="39" t="s">
        <v>50</v>
      </c>
      <c r="G40" s="41">
        <v>47.030299999999997</v>
      </c>
      <c r="H40" s="39" t="s">
        <v>56</v>
      </c>
      <c r="I40" s="39" t="s">
        <v>58</v>
      </c>
      <c r="J40" s="42">
        <v>38625.599999999999</v>
      </c>
      <c r="K40" s="43">
        <v>62524.800000000003</v>
      </c>
      <c r="L40" s="44">
        <v>1438</v>
      </c>
      <c r="M40" s="45">
        <f t="shared" si="4"/>
        <v>719</v>
      </c>
      <c r="N40" s="39" t="s">
        <v>67</v>
      </c>
      <c r="O40" s="38">
        <v>2</v>
      </c>
      <c r="P40" s="38">
        <v>2</v>
      </c>
      <c r="Q40" s="38">
        <v>3</v>
      </c>
      <c r="R40" s="38">
        <v>2</v>
      </c>
      <c r="S40" s="38">
        <v>1</v>
      </c>
      <c r="T40" s="46">
        <f t="shared" si="1"/>
        <v>10</v>
      </c>
      <c r="U40" s="47" t="s">
        <v>73</v>
      </c>
      <c r="V40" s="41">
        <v>40</v>
      </c>
      <c r="W40" s="39" t="s">
        <v>70</v>
      </c>
      <c r="X40" s="39" t="s">
        <v>934</v>
      </c>
      <c r="Y40" s="48">
        <v>2</v>
      </c>
      <c r="Z40" s="48">
        <v>2</v>
      </c>
      <c r="AA40" s="48">
        <v>2</v>
      </c>
      <c r="AB40" s="48"/>
      <c r="AC40" s="46">
        <f t="shared" si="2"/>
        <v>6</v>
      </c>
      <c r="AD40" s="50">
        <f t="shared" si="3"/>
        <v>16</v>
      </c>
      <c r="AE40" s="41" t="s">
        <v>288</v>
      </c>
      <c r="AF40" s="39" t="s">
        <v>935</v>
      </c>
      <c r="AG40" s="51"/>
      <c r="AH40" s="51"/>
    </row>
    <row r="41" spans="1:34" s="52" customFormat="1" ht="223.2" x14ac:dyDescent="0.25">
      <c r="A41" s="55" t="s">
        <v>942</v>
      </c>
      <c r="B41" s="41" t="s">
        <v>41</v>
      </c>
      <c r="C41" s="39" t="s">
        <v>45</v>
      </c>
      <c r="D41" s="40" t="s">
        <v>943</v>
      </c>
      <c r="E41" s="39" t="s">
        <v>137</v>
      </c>
      <c r="F41" s="39" t="s">
        <v>50</v>
      </c>
      <c r="G41" s="41">
        <v>47.030299999999997</v>
      </c>
      <c r="H41" s="39" t="s">
        <v>56</v>
      </c>
      <c r="I41" s="39" t="s">
        <v>58</v>
      </c>
      <c r="J41" s="42">
        <v>38625.599999999999</v>
      </c>
      <c r="K41" s="43">
        <v>62524.800000000003</v>
      </c>
      <c r="L41" s="44">
        <v>1438</v>
      </c>
      <c r="M41" s="45">
        <f t="shared" si="4"/>
        <v>719</v>
      </c>
      <c r="N41" s="39" t="s">
        <v>67</v>
      </c>
      <c r="O41" s="38">
        <v>2</v>
      </c>
      <c r="P41" s="38">
        <v>2</v>
      </c>
      <c r="Q41" s="38">
        <v>3</v>
      </c>
      <c r="R41" s="38">
        <v>2</v>
      </c>
      <c r="S41" s="38">
        <v>1</v>
      </c>
      <c r="T41" s="46">
        <f t="shared" si="1"/>
        <v>10</v>
      </c>
      <c r="U41" s="47" t="s">
        <v>73</v>
      </c>
      <c r="V41" s="41">
        <v>40</v>
      </c>
      <c r="W41" s="39" t="s">
        <v>70</v>
      </c>
      <c r="X41" s="39" t="s">
        <v>934</v>
      </c>
      <c r="Y41" s="48">
        <v>2</v>
      </c>
      <c r="Z41" s="48">
        <v>2</v>
      </c>
      <c r="AA41" s="48">
        <v>2</v>
      </c>
      <c r="AB41" s="48"/>
      <c r="AC41" s="46">
        <f t="shared" si="2"/>
        <v>6</v>
      </c>
      <c r="AD41" s="50">
        <f t="shared" si="3"/>
        <v>16</v>
      </c>
      <c r="AE41" s="41" t="s">
        <v>288</v>
      </c>
      <c r="AF41" s="39" t="s">
        <v>935</v>
      </c>
      <c r="AG41" s="51"/>
      <c r="AH41" s="51"/>
    </row>
    <row r="42" spans="1:34" s="52" customFormat="1" ht="223.2" x14ac:dyDescent="0.25">
      <c r="A42" s="55" t="s">
        <v>944</v>
      </c>
      <c r="B42" s="41" t="s">
        <v>41</v>
      </c>
      <c r="C42" s="39" t="s">
        <v>45</v>
      </c>
      <c r="D42" s="40" t="s">
        <v>945</v>
      </c>
      <c r="E42" s="39" t="s">
        <v>137</v>
      </c>
      <c r="F42" s="39" t="s">
        <v>50</v>
      </c>
      <c r="G42" s="41">
        <v>47.030299999999997</v>
      </c>
      <c r="H42" s="39" t="s">
        <v>56</v>
      </c>
      <c r="I42" s="39" t="s">
        <v>58</v>
      </c>
      <c r="J42" s="42">
        <v>38625.599999999999</v>
      </c>
      <c r="K42" s="43">
        <v>62524.800000000003</v>
      </c>
      <c r="L42" s="44">
        <v>1438</v>
      </c>
      <c r="M42" s="45">
        <f t="shared" si="4"/>
        <v>719</v>
      </c>
      <c r="N42" s="39" t="s">
        <v>67</v>
      </c>
      <c r="O42" s="38">
        <v>2</v>
      </c>
      <c r="P42" s="38">
        <v>2</v>
      </c>
      <c r="Q42" s="38">
        <v>3</v>
      </c>
      <c r="R42" s="38">
        <v>2</v>
      </c>
      <c r="S42" s="38">
        <v>1</v>
      </c>
      <c r="T42" s="46">
        <f t="shared" si="1"/>
        <v>10</v>
      </c>
      <c r="U42" s="47" t="s">
        <v>73</v>
      </c>
      <c r="V42" s="41">
        <v>40</v>
      </c>
      <c r="W42" s="39" t="s">
        <v>70</v>
      </c>
      <c r="X42" s="39" t="s">
        <v>71</v>
      </c>
      <c r="Y42" s="48">
        <v>2</v>
      </c>
      <c r="Z42" s="48">
        <v>2</v>
      </c>
      <c r="AA42" s="48">
        <v>2</v>
      </c>
      <c r="AB42" s="48"/>
      <c r="AC42" s="46">
        <f t="shared" si="2"/>
        <v>6</v>
      </c>
      <c r="AD42" s="50">
        <f t="shared" si="3"/>
        <v>16</v>
      </c>
      <c r="AE42" s="41" t="s">
        <v>288</v>
      </c>
      <c r="AF42" s="39" t="s">
        <v>935</v>
      </c>
      <c r="AG42" s="51"/>
      <c r="AH42" s="51"/>
    </row>
    <row r="43" spans="1:34" s="52" customFormat="1" ht="223.2" x14ac:dyDescent="0.25">
      <c r="A43" s="55" t="s">
        <v>946</v>
      </c>
      <c r="B43" s="41" t="s">
        <v>41</v>
      </c>
      <c r="C43" s="39" t="s">
        <v>45</v>
      </c>
      <c r="D43" s="40" t="s">
        <v>947</v>
      </c>
      <c r="E43" s="39" t="s">
        <v>948</v>
      </c>
      <c r="F43" s="39" t="s">
        <v>949</v>
      </c>
      <c r="G43" s="41">
        <v>47.030299999999997</v>
      </c>
      <c r="H43" s="39" t="s">
        <v>56</v>
      </c>
      <c r="I43" s="39" t="s">
        <v>58</v>
      </c>
      <c r="J43" s="42">
        <v>38625.599999999999</v>
      </c>
      <c r="K43" s="43">
        <v>62524.800000000003</v>
      </c>
      <c r="L43" s="44">
        <v>1438</v>
      </c>
      <c r="M43" s="45">
        <f t="shared" si="4"/>
        <v>719</v>
      </c>
      <c r="N43" s="39" t="s">
        <v>67</v>
      </c>
      <c r="O43" s="38">
        <v>2</v>
      </c>
      <c r="P43" s="38">
        <v>2</v>
      </c>
      <c r="Q43" s="38">
        <v>3</v>
      </c>
      <c r="R43" s="38">
        <v>2</v>
      </c>
      <c r="S43" s="38">
        <v>1</v>
      </c>
      <c r="T43" s="46">
        <f t="shared" si="1"/>
        <v>10</v>
      </c>
      <c r="U43" s="47" t="s">
        <v>73</v>
      </c>
      <c r="V43" s="41">
        <v>120</v>
      </c>
      <c r="W43" s="39" t="s">
        <v>70</v>
      </c>
      <c r="X43" s="39" t="s">
        <v>211</v>
      </c>
      <c r="Y43" s="48">
        <v>2</v>
      </c>
      <c r="Z43" s="48">
        <v>3</v>
      </c>
      <c r="AA43" s="48">
        <v>1</v>
      </c>
      <c r="AB43" s="48"/>
      <c r="AC43" s="46">
        <f t="shared" si="2"/>
        <v>6</v>
      </c>
      <c r="AD43" s="50">
        <f t="shared" si="3"/>
        <v>16</v>
      </c>
      <c r="AE43" s="41" t="s">
        <v>288</v>
      </c>
      <c r="AF43" s="39" t="s">
        <v>950</v>
      </c>
      <c r="AG43" s="51"/>
      <c r="AH43" s="51"/>
    </row>
    <row r="44" spans="1:34" s="52" customFormat="1" ht="223.2" x14ac:dyDescent="0.25">
      <c r="A44" s="55" t="s">
        <v>951</v>
      </c>
      <c r="B44" s="41" t="s">
        <v>41</v>
      </c>
      <c r="C44" s="39" t="s">
        <v>45</v>
      </c>
      <c r="D44" s="40" t="s">
        <v>952</v>
      </c>
      <c r="E44" s="39" t="s">
        <v>389</v>
      </c>
      <c r="F44" s="39" t="s">
        <v>50</v>
      </c>
      <c r="G44" s="41">
        <v>47.030299999999997</v>
      </c>
      <c r="H44" s="39" t="s">
        <v>56</v>
      </c>
      <c r="I44" s="39" t="s">
        <v>58</v>
      </c>
      <c r="J44" s="42">
        <v>38625.599999999999</v>
      </c>
      <c r="K44" s="43">
        <v>62524.800000000003</v>
      </c>
      <c r="L44" s="41">
        <v>1438</v>
      </c>
      <c r="M44" s="45">
        <f t="shared" si="4"/>
        <v>719</v>
      </c>
      <c r="N44" s="39" t="s">
        <v>390</v>
      </c>
      <c r="O44" s="38">
        <v>2</v>
      </c>
      <c r="P44" s="38">
        <v>2</v>
      </c>
      <c r="Q44" s="38">
        <v>2</v>
      </c>
      <c r="R44" s="38">
        <v>2</v>
      </c>
      <c r="S44" s="38">
        <v>1</v>
      </c>
      <c r="T44" s="46">
        <f t="shared" si="1"/>
        <v>9</v>
      </c>
      <c r="U44" s="47" t="s">
        <v>73</v>
      </c>
      <c r="V44" s="41">
        <v>630</v>
      </c>
      <c r="W44" s="39" t="s">
        <v>244</v>
      </c>
      <c r="X44" s="39" t="s">
        <v>71</v>
      </c>
      <c r="Y44" s="48">
        <v>2</v>
      </c>
      <c r="Z44" s="48">
        <v>2</v>
      </c>
      <c r="AA44" s="48">
        <v>3</v>
      </c>
      <c r="AB44" s="48"/>
      <c r="AC44" s="46">
        <f t="shared" si="2"/>
        <v>7</v>
      </c>
      <c r="AD44" s="50">
        <f t="shared" si="3"/>
        <v>16</v>
      </c>
      <c r="AE44" s="41" t="s">
        <v>288</v>
      </c>
      <c r="AF44" s="39" t="s">
        <v>953</v>
      </c>
      <c r="AG44" s="51"/>
      <c r="AH44" s="51"/>
    </row>
    <row r="45" spans="1:34" s="52" customFormat="1" ht="223.2" x14ac:dyDescent="0.25">
      <c r="A45" s="55" t="s">
        <v>954</v>
      </c>
      <c r="B45" s="41" t="s">
        <v>41</v>
      </c>
      <c r="C45" s="39" t="s">
        <v>45</v>
      </c>
      <c r="D45" s="40" t="s">
        <v>955</v>
      </c>
      <c r="E45" s="39" t="s">
        <v>389</v>
      </c>
      <c r="F45" s="39" t="s">
        <v>50</v>
      </c>
      <c r="G45" s="41">
        <v>47.030299999999997</v>
      </c>
      <c r="H45" s="39" t="s">
        <v>56</v>
      </c>
      <c r="I45" s="39" t="s">
        <v>58</v>
      </c>
      <c r="J45" s="42">
        <v>38625.599999999999</v>
      </c>
      <c r="K45" s="43">
        <v>62524.800000000003</v>
      </c>
      <c r="L45" s="41">
        <v>1438</v>
      </c>
      <c r="M45" s="45">
        <f t="shared" si="4"/>
        <v>719</v>
      </c>
      <c r="N45" s="39" t="s">
        <v>390</v>
      </c>
      <c r="O45" s="38">
        <v>2</v>
      </c>
      <c r="P45" s="38">
        <v>2</v>
      </c>
      <c r="Q45" s="38">
        <v>2</v>
      </c>
      <c r="R45" s="38">
        <v>2</v>
      </c>
      <c r="S45" s="38">
        <v>1</v>
      </c>
      <c r="T45" s="46">
        <f t="shared" si="1"/>
        <v>9</v>
      </c>
      <c r="U45" s="47" t="s">
        <v>73</v>
      </c>
      <c r="V45" s="41">
        <v>630</v>
      </c>
      <c r="W45" s="39" t="s">
        <v>244</v>
      </c>
      <c r="X45" s="39" t="s">
        <v>71</v>
      </c>
      <c r="Y45" s="48">
        <v>2</v>
      </c>
      <c r="Z45" s="48">
        <v>2</v>
      </c>
      <c r="AA45" s="48">
        <v>3</v>
      </c>
      <c r="AB45" s="48"/>
      <c r="AC45" s="46">
        <f t="shared" si="2"/>
        <v>7</v>
      </c>
      <c r="AD45" s="50">
        <f t="shared" si="3"/>
        <v>16</v>
      </c>
      <c r="AE45" s="41" t="s">
        <v>288</v>
      </c>
      <c r="AF45" s="39" t="s">
        <v>953</v>
      </c>
      <c r="AG45" s="51"/>
      <c r="AH45" s="51"/>
    </row>
    <row r="46" spans="1:34" s="52" customFormat="1" ht="204.6" x14ac:dyDescent="0.25">
      <c r="A46" s="55" t="s">
        <v>956</v>
      </c>
      <c r="B46" s="41" t="s">
        <v>41</v>
      </c>
      <c r="C46" s="39" t="s">
        <v>45</v>
      </c>
      <c r="D46" s="40" t="s">
        <v>957</v>
      </c>
      <c r="E46" s="39" t="s">
        <v>52</v>
      </c>
      <c r="F46" s="39" t="s">
        <v>57</v>
      </c>
      <c r="G46" s="41">
        <v>47.0105</v>
      </c>
      <c r="H46" s="41" t="s">
        <v>59</v>
      </c>
      <c r="I46" s="39" t="s">
        <v>60</v>
      </c>
      <c r="J46" s="42">
        <v>37481.599999999999</v>
      </c>
      <c r="K46" s="97">
        <v>61963.199999999997</v>
      </c>
      <c r="L46" s="41">
        <v>786</v>
      </c>
      <c r="M46" s="45">
        <f t="shared" si="4"/>
        <v>393</v>
      </c>
      <c r="N46" s="39" t="s">
        <v>67</v>
      </c>
      <c r="O46" s="38">
        <v>2</v>
      </c>
      <c r="P46" s="38">
        <v>1</v>
      </c>
      <c r="Q46" s="38">
        <v>3</v>
      </c>
      <c r="R46" s="38">
        <v>2</v>
      </c>
      <c r="S46" s="38">
        <v>1</v>
      </c>
      <c r="T46" s="46">
        <f t="shared" si="1"/>
        <v>9</v>
      </c>
      <c r="U46" s="47" t="s">
        <v>69</v>
      </c>
      <c r="V46" s="41">
        <v>510</v>
      </c>
      <c r="W46" s="39" t="s">
        <v>244</v>
      </c>
      <c r="X46" s="39" t="s">
        <v>71</v>
      </c>
      <c r="Y46" s="48">
        <v>2</v>
      </c>
      <c r="Z46" s="48">
        <v>2</v>
      </c>
      <c r="AA46" s="48">
        <v>3</v>
      </c>
      <c r="AB46" s="48"/>
      <c r="AC46" s="46">
        <f t="shared" si="2"/>
        <v>7</v>
      </c>
      <c r="AD46" s="50">
        <f t="shared" si="3"/>
        <v>16</v>
      </c>
      <c r="AE46" s="41" t="s">
        <v>288</v>
      </c>
      <c r="AF46" s="39" t="s">
        <v>958</v>
      </c>
      <c r="AG46" s="51"/>
      <c r="AH46" s="51"/>
    </row>
    <row r="47" spans="1:34" s="52" customFormat="1" ht="167.4" x14ac:dyDescent="0.25">
      <c r="A47" s="55" t="s">
        <v>1122</v>
      </c>
      <c r="B47" s="41" t="s">
        <v>41</v>
      </c>
      <c r="C47" s="39" t="s">
        <v>45</v>
      </c>
      <c r="D47" s="40" t="s">
        <v>1123</v>
      </c>
      <c r="E47" s="39" t="s">
        <v>1124</v>
      </c>
      <c r="F47" s="39" t="s">
        <v>1125</v>
      </c>
      <c r="G47" s="41">
        <v>15.0617</v>
      </c>
      <c r="H47" s="39" t="s">
        <v>1126</v>
      </c>
      <c r="I47" s="39" t="s">
        <v>1127</v>
      </c>
      <c r="J47" s="42">
        <v>39603.199999999997</v>
      </c>
      <c r="K47" s="42">
        <v>87796.800000000003</v>
      </c>
      <c r="L47" s="44">
        <v>880</v>
      </c>
      <c r="M47" s="45">
        <f t="shared" si="4"/>
        <v>440</v>
      </c>
      <c r="N47" s="39" t="s">
        <v>67</v>
      </c>
      <c r="O47" s="38">
        <v>2</v>
      </c>
      <c r="P47" s="38">
        <v>1</v>
      </c>
      <c r="Q47" s="38">
        <v>3</v>
      </c>
      <c r="R47" s="38">
        <v>2</v>
      </c>
      <c r="S47" s="38">
        <v>1</v>
      </c>
      <c r="T47" s="46">
        <f t="shared" si="1"/>
        <v>9</v>
      </c>
      <c r="U47" s="47" t="s">
        <v>1128</v>
      </c>
      <c r="V47" s="41">
        <v>80</v>
      </c>
      <c r="W47" s="39" t="s">
        <v>70</v>
      </c>
      <c r="X47" s="39" t="s">
        <v>211</v>
      </c>
      <c r="Y47" s="48">
        <v>2</v>
      </c>
      <c r="Z47" s="48">
        <v>2</v>
      </c>
      <c r="AA47" s="48">
        <v>1</v>
      </c>
      <c r="AB47" s="48"/>
      <c r="AC47" s="46">
        <f t="shared" si="2"/>
        <v>5</v>
      </c>
      <c r="AD47" s="50">
        <f t="shared" si="3"/>
        <v>14</v>
      </c>
      <c r="AE47" s="41" t="s">
        <v>435</v>
      </c>
      <c r="AF47" s="39" t="s">
        <v>1129</v>
      </c>
      <c r="AG47" s="51"/>
      <c r="AH47" s="51"/>
    </row>
    <row r="48" spans="1:34" s="52" customFormat="1" ht="223.2" x14ac:dyDescent="0.25">
      <c r="A48" s="55" t="s">
        <v>1130</v>
      </c>
      <c r="B48" s="41" t="s">
        <v>41</v>
      </c>
      <c r="C48" s="39" t="s">
        <v>45</v>
      </c>
      <c r="D48" s="40" t="s">
        <v>1131</v>
      </c>
      <c r="E48" s="39" t="s">
        <v>171</v>
      </c>
      <c r="F48" s="39" t="s">
        <v>106</v>
      </c>
      <c r="G48" s="41">
        <v>15.1302</v>
      </c>
      <c r="H48" s="39" t="s">
        <v>108</v>
      </c>
      <c r="I48" s="39" t="s">
        <v>109</v>
      </c>
      <c r="J48" s="41" t="s">
        <v>110</v>
      </c>
      <c r="K48" s="97">
        <v>69388.800000000003</v>
      </c>
      <c r="L48" s="41">
        <v>844</v>
      </c>
      <c r="M48" s="45">
        <f t="shared" si="4"/>
        <v>422</v>
      </c>
      <c r="N48" s="39" t="s">
        <v>67</v>
      </c>
      <c r="O48" s="38">
        <v>2</v>
      </c>
      <c r="P48" s="38">
        <v>1</v>
      </c>
      <c r="Q48" s="38">
        <v>3</v>
      </c>
      <c r="R48" s="38">
        <v>3</v>
      </c>
      <c r="S48" s="38">
        <v>1</v>
      </c>
      <c r="T48" s="46">
        <f t="shared" si="1"/>
        <v>10</v>
      </c>
      <c r="U48" s="47" t="s">
        <v>111</v>
      </c>
      <c r="V48" s="41">
        <v>300</v>
      </c>
      <c r="W48" s="39" t="s">
        <v>285</v>
      </c>
      <c r="X48" s="39" t="s">
        <v>1132</v>
      </c>
      <c r="Y48" s="48">
        <v>2</v>
      </c>
      <c r="Z48" s="48">
        <v>1</v>
      </c>
      <c r="AA48" s="48">
        <v>0</v>
      </c>
      <c r="AB48" s="48"/>
      <c r="AC48" s="46">
        <f t="shared" si="2"/>
        <v>3</v>
      </c>
      <c r="AD48" s="50">
        <f t="shared" si="3"/>
        <v>13</v>
      </c>
      <c r="AE48" s="41" t="s">
        <v>435</v>
      </c>
      <c r="AF48" s="39" t="s">
        <v>290</v>
      </c>
      <c r="AG48" s="51"/>
      <c r="AH48" s="51"/>
    </row>
    <row r="49" spans="1:34" s="52" customFormat="1" ht="204.6" x14ac:dyDescent="0.25">
      <c r="A49" s="55" t="s">
        <v>1133</v>
      </c>
      <c r="B49" s="41" t="s">
        <v>41</v>
      </c>
      <c r="C49" s="39" t="s">
        <v>45</v>
      </c>
      <c r="D49" s="40" t="s">
        <v>1134</v>
      </c>
      <c r="E49" s="39" t="s">
        <v>330</v>
      </c>
      <c r="F49" s="39" t="s">
        <v>357</v>
      </c>
      <c r="G49" s="39">
        <v>48.0501</v>
      </c>
      <c r="H49" s="39" t="s">
        <v>91</v>
      </c>
      <c r="I49" s="39" t="s">
        <v>334</v>
      </c>
      <c r="J49" s="42">
        <v>37500</v>
      </c>
      <c r="K49" s="44">
        <v>61360</v>
      </c>
      <c r="L49" s="44">
        <v>796</v>
      </c>
      <c r="M49" s="45">
        <f t="shared" si="4"/>
        <v>398</v>
      </c>
      <c r="N49" s="39" t="s">
        <v>67</v>
      </c>
      <c r="O49" s="38">
        <v>2</v>
      </c>
      <c r="P49" s="38">
        <v>1</v>
      </c>
      <c r="Q49" s="38">
        <v>3</v>
      </c>
      <c r="R49" s="38">
        <v>3</v>
      </c>
      <c r="S49" s="38">
        <v>1</v>
      </c>
      <c r="T49" s="46">
        <f t="shared" si="1"/>
        <v>10</v>
      </c>
      <c r="U49" s="47" t="s">
        <v>107</v>
      </c>
      <c r="V49" s="41">
        <v>450</v>
      </c>
      <c r="W49" s="39" t="s">
        <v>285</v>
      </c>
      <c r="X49" s="39" t="s">
        <v>211</v>
      </c>
      <c r="Y49" s="48">
        <v>2</v>
      </c>
      <c r="Z49" s="48">
        <v>1</v>
      </c>
      <c r="AA49" s="48">
        <v>1</v>
      </c>
      <c r="AB49" s="48"/>
      <c r="AC49" s="46">
        <f t="shared" si="2"/>
        <v>4</v>
      </c>
      <c r="AD49" s="50">
        <f t="shared" si="3"/>
        <v>14</v>
      </c>
      <c r="AE49" s="41" t="s">
        <v>435</v>
      </c>
      <c r="AF49" s="39" t="s">
        <v>290</v>
      </c>
      <c r="AG49" s="51"/>
      <c r="AH49" s="51"/>
    </row>
    <row r="50" spans="1:34" s="52" customFormat="1" ht="223.2" x14ac:dyDescent="0.25">
      <c r="A50" s="55" t="s">
        <v>1135</v>
      </c>
      <c r="B50" s="41" t="s">
        <v>41</v>
      </c>
      <c r="C50" s="39" t="s">
        <v>45</v>
      </c>
      <c r="D50" s="46" t="s">
        <v>1136</v>
      </c>
      <c r="E50" s="39" t="s">
        <v>1137</v>
      </c>
      <c r="F50" s="39" t="s">
        <v>50</v>
      </c>
      <c r="G50" s="41">
        <v>47.030299999999997</v>
      </c>
      <c r="H50" s="39" t="s">
        <v>56</v>
      </c>
      <c r="I50" s="39" t="s">
        <v>58</v>
      </c>
      <c r="J50" s="42">
        <v>38625.599999999999</v>
      </c>
      <c r="K50" s="43">
        <v>63772.800000000003</v>
      </c>
      <c r="L50" s="44">
        <v>1438</v>
      </c>
      <c r="M50" s="45">
        <f t="shared" si="4"/>
        <v>719</v>
      </c>
      <c r="N50" s="39" t="s">
        <v>67</v>
      </c>
      <c r="O50" s="38">
        <v>2</v>
      </c>
      <c r="P50" s="38">
        <v>2</v>
      </c>
      <c r="Q50" s="38">
        <v>3</v>
      </c>
      <c r="R50" s="38">
        <v>2</v>
      </c>
      <c r="S50" s="38">
        <v>1</v>
      </c>
      <c r="T50" s="46">
        <f t="shared" si="1"/>
        <v>10</v>
      </c>
      <c r="U50" s="47" t="s">
        <v>73</v>
      </c>
      <c r="V50" s="41">
        <v>420</v>
      </c>
      <c r="W50" s="39" t="s">
        <v>285</v>
      </c>
      <c r="X50" s="39" t="s">
        <v>1132</v>
      </c>
      <c r="Y50" s="48">
        <v>2</v>
      </c>
      <c r="Z50" s="48">
        <v>1</v>
      </c>
      <c r="AA50" s="48">
        <v>0</v>
      </c>
      <c r="AB50" s="48"/>
      <c r="AC50" s="46">
        <f t="shared" si="2"/>
        <v>3</v>
      </c>
      <c r="AD50" s="50">
        <f t="shared" si="3"/>
        <v>13</v>
      </c>
      <c r="AE50" s="41" t="s">
        <v>435</v>
      </c>
      <c r="AF50" s="39" t="s">
        <v>290</v>
      </c>
      <c r="AG50" s="51"/>
      <c r="AH50" s="51"/>
    </row>
    <row r="51" spans="1:34" s="52" customFormat="1" ht="223.2" x14ac:dyDescent="0.25">
      <c r="A51" s="55" t="s">
        <v>1138</v>
      </c>
      <c r="B51" s="41" t="s">
        <v>41</v>
      </c>
      <c r="C51" s="39" t="s">
        <v>45</v>
      </c>
      <c r="D51" s="46" t="s">
        <v>1139</v>
      </c>
      <c r="E51" s="39" t="s">
        <v>1137</v>
      </c>
      <c r="F51" s="39" t="s">
        <v>50</v>
      </c>
      <c r="G51" s="41">
        <v>47.030299999999997</v>
      </c>
      <c r="H51" s="39" t="s">
        <v>56</v>
      </c>
      <c r="I51" s="39" t="s">
        <v>58</v>
      </c>
      <c r="J51" s="42">
        <v>38625.599999999999</v>
      </c>
      <c r="K51" s="43">
        <v>63772.800000000003</v>
      </c>
      <c r="L51" s="44">
        <v>1438</v>
      </c>
      <c r="M51" s="45">
        <f t="shared" si="4"/>
        <v>719</v>
      </c>
      <c r="N51" s="39" t="s">
        <v>67</v>
      </c>
      <c r="O51" s="38">
        <v>2</v>
      </c>
      <c r="P51" s="38">
        <v>2</v>
      </c>
      <c r="Q51" s="38">
        <v>3</v>
      </c>
      <c r="R51" s="38">
        <v>2</v>
      </c>
      <c r="S51" s="38">
        <v>1</v>
      </c>
      <c r="T51" s="46">
        <f t="shared" si="1"/>
        <v>10</v>
      </c>
      <c r="U51" s="47" t="s">
        <v>73</v>
      </c>
      <c r="V51" s="41">
        <v>420</v>
      </c>
      <c r="W51" s="39" t="s">
        <v>285</v>
      </c>
      <c r="X51" s="39" t="s">
        <v>1132</v>
      </c>
      <c r="Y51" s="48">
        <v>2</v>
      </c>
      <c r="Z51" s="48">
        <v>1</v>
      </c>
      <c r="AA51" s="48">
        <v>0</v>
      </c>
      <c r="AB51" s="48"/>
      <c r="AC51" s="46">
        <f t="shared" si="2"/>
        <v>3</v>
      </c>
      <c r="AD51" s="50">
        <f t="shared" si="3"/>
        <v>13</v>
      </c>
      <c r="AE51" s="41" t="s">
        <v>435</v>
      </c>
      <c r="AF51" s="39" t="s">
        <v>290</v>
      </c>
      <c r="AG51" s="51"/>
      <c r="AH51" s="51"/>
    </row>
    <row r="52" spans="1:34" s="52" customFormat="1" ht="223.2" x14ac:dyDescent="0.25">
      <c r="A52" s="55" t="s">
        <v>1140</v>
      </c>
      <c r="B52" s="41" t="s">
        <v>41</v>
      </c>
      <c r="C52" s="39" t="s">
        <v>45</v>
      </c>
      <c r="D52" s="46" t="s">
        <v>1141</v>
      </c>
      <c r="E52" s="39" t="s">
        <v>1137</v>
      </c>
      <c r="F52" s="39" t="s">
        <v>50</v>
      </c>
      <c r="G52" s="41">
        <v>47.030299999999997</v>
      </c>
      <c r="H52" s="39" t="s">
        <v>56</v>
      </c>
      <c r="I52" s="39" t="s">
        <v>58</v>
      </c>
      <c r="J52" s="42">
        <v>38625.599999999999</v>
      </c>
      <c r="K52" s="43">
        <v>63772.800000000003</v>
      </c>
      <c r="L52" s="44">
        <v>1438</v>
      </c>
      <c r="M52" s="45">
        <f t="shared" si="4"/>
        <v>719</v>
      </c>
      <c r="N52" s="39" t="s">
        <v>67</v>
      </c>
      <c r="O52" s="38">
        <v>2</v>
      </c>
      <c r="P52" s="38">
        <v>2</v>
      </c>
      <c r="Q52" s="38">
        <v>3</v>
      </c>
      <c r="R52" s="38">
        <v>2</v>
      </c>
      <c r="S52" s="38">
        <v>1</v>
      </c>
      <c r="T52" s="46">
        <f t="shared" si="1"/>
        <v>10</v>
      </c>
      <c r="U52" s="47" t="s">
        <v>73</v>
      </c>
      <c r="V52" s="41">
        <v>420</v>
      </c>
      <c r="W52" s="39" t="s">
        <v>285</v>
      </c>
      <c r="X52" s="39" t="s">
        <v>1132</v>
      </c>
      <c r="Y52" s="48">
        <v>2</v>
      </c>
      <c r="Z52" s="48">
        <v>1</v>
      </c>
      <c r="AA52" s="48">
        <v>0</v>
      </c>
      <c r="AB52" s="48"/>
      <c r="AC52" s="46">
        <f t="shared" si="2"/>
        <v>3</v>
      </c>
      <c r="AD52" s="50">
        <f t="shared" si="3"/>
        <v>13</v>
      </c>
      <c r="AE52" s="41" t="s">
        <v>435</v>
      </c>
      <c r="AF52" s="39" t="s">
        <v>290</v>
      </c>
      <c r="AG52" s="51"/>
      <c r="AH52" s="51"/>
    </row>
    <row r="53" spans="1:34" s="52" customFormat="1" ht="204.6" x14ac:dyDescent="0.25">
      <c r="A53" s="55" t="s">
        <v>442</v>
      </c>
      <c r="B53" s="41" t="s">
        <v>41</v>
      </c>
      <c r="C53" s="39" t="s">
        <v>239</v>
      </c>
      <c r="D53" s="40" t="s">
        <v>444</v>
      </c>
      <c r="E53" s="39" t="s">
        <v>445</v>
      </c>
      <c r="F53" s="39" t="s">
        <v>88</v>
      </c>
      <c r="G53" s="90">
        <v>10.030099999999999</v>
      </c>
      <c r="H53" s="39" t="s">
        <v>90</v>
      </c>
      <c r="I53" s="39" t="s">
        <v>92</v>
      </c>
      <c r="J53" s="80">
        <f>22.3286862792*2080</f>
        <v>46443.667460735996</v>
      </c>
      <c r="K53" s="80">
        <f>47.1382738162*2080</f>
        <v>98047.609537696</v>
      </c>
      <c r="L53" s="45" t="s">
        <v>95</v>
      </c>
      <c r="M53" s="45">
        <f t="shared" si="4"/>
        <v>445</v>
      </c>
      <c r="N53" s="39" t="s">
        <v>201</v>
      </c>
      <c r="O53" s="38">
        <v>3</v>
      </c>
      <c r="P53" s="38">
        <v>1</v>
      </c>
      <c r="Q53" s="38">
        <v>3</v>
      </c>
      <c r="R53" s="38">
        <v>3</v>
      </c>
      <c r="S53" s="55"/>
      <c r="T53" s="46">
        <f t="shared" si="1"/>
        <v>10</v>
      </c>
      <c r="U53" s="47" t="s">
        <v>97</v>
      </c>
      <c r="V53" s="41">
        <v>150</v>
      </c>
      <c r="W53" s="39" t="s">
        <v>70</v>
      </c>
      <c r="X53" s="39" t="s">
        <v>71</v>
      </c>
      <c r="Y53" s="48">
        <v>1</v>
      </c>
      <c r="Z53" s="48">
        <v>3</v>
      </c>
      <c r="AA53" s="48">
        <v>3</v>
      </c>
      <c r="AB53" s="48"/>
      <c r="AC53" s="46">
        <f t="shared" si="2"/>
        <v>7</v>
      </c>
      <c r="AD53" s="50">
        <f t="shared" si="3"/>
        <v>17</v>
      </c>
      <c r="AE53" s="41" t="s">
        <v>79</v>
      </c>
      <c r="AF53" s="41"/>
      <c r="AG53" s="51"/>
      <c r="AH53" s="51"/>
    </row>
    <row r="54" spans="1:34" s="52" customFormat="1" ht="204.6" x14ac:dyDescent="0.25">
      <c r="A54" s="55" t="s">
        <v>453</v>
      </c>
      <c r="B54" s="41" t="s">
        <v>41</v>
      </c>
      <c r="C54" s="39" t="s">
        <v>239</v>
      </c>
      <c r="D54" s="40" t="s">
        <v>454</v>
      </c>
      <c r="E54" s="39" t="s">
        <v>445</v>
      </c>
      <c r="F54" s="39" t="s">
        <v>88</v>
      </c>
      <c r="G54" s="90">
        <v>10.030099999999999</v>
      </c>
      <c r="H54" s="39" t="s">
        <v>90</v>
      </c>
      <c r="I54" s="39" t="s">
        <v>92</v>
      </c>
      <c r="J54" s="80">
        <f>22.3286862792*2080</f>
        <v>46443.667460735996</v>
      </c>
      <c r="K54" s="80">
        <f>47.1382738162*2080</f>
        <v>98047.609537696</v>
      </c>
      <c r="L54" s="45" t="s">
        <v>95</v>
      </c>
      <c r="M54" s="45">
        <f t="shared" si="4"/>
        <v>445</v>
      </c>
      <c r="N54" s="39" t="s">
        <v>201</v>
      </c>
      <c r="O54" s="38">
        <v>3</v>
      </c>
      <c r="P54" s="38">
        <v>1</v>
      </c>
      <c r="Q54" s="38">
        <v>3</v>
      </c>
      <c r="R54" s="38">
        <v>3</v>
      </c>
      <c r="S54" s="55"/>
      <c r="T54" s="46">
        <f t="shared" si="1"/>
        <v>10</v>
      </c>
      <c r="U54" s="47" t="s">
        <v>97</v>
      </c>
      <c r="V54" s="41">
        <v>150</v>
      </c>
      <c r="W54" s="39" t="s">
        <v>70</v>
      </c>
      <c r="X54" s="39" t="s">
        <v>71</v>
      </c>
      <c r="Y54" s="48">
        <v>1</v>
      </c>
      <c r="Z54" s="48">
        <v>3</v>
      </c>
      <c r="AA54" s="48">
        <v>3</v>
      </c>
      <c r="AB54" s="48"/>
      <c r="AC54" s="46">
        <f t="shared" si="2"/>
        <v>7</v>
      </c>
      <c r="AD54" s="50">
        <f t="shared" si="3"/>
        <v>17</v>
      </c>
      <c r="AE54" s="41" t="s">
        <v>79</v>
      </c>
      <c r="AF54" s="41"/>
      <c r="AG54" s="51"/>
      <c r="AH54" s="51"/>
    </row>
    <row r="55" spans="1:34" s="52" customFormat="1" ht="204.6" x14ac:dyDescent="0.25">
      <c r="A55" s="55" t="s">
        <v>456</v>
      </c>
      <c r="B55" s="41" t="s">
        <v>41</v>
      </c>
      <c r="C55" s="39" t="s">
        <v>239</v>
      </c>
      <c r="D55" s="40" t="s">
        <v>457</v>
      </c>
      <c r="E55" s="39" t="s">
        <v>445</v>
      </c>
      <c r="F55" s="39" t="s">
        <v>88</v>
      </c>
      <c r="G55" s="90">
        <v>10.030099999999999</v>
      </c>
      <c r="H55" s="39" t="s">
        <v>90</v>
      </c>
      <c r="I55" s="39" t="s">
        <v>92</v>
      </c>
      <c r="J55" s="80">
        <f>22.3286862792*2080</f>
        <v>46443.667460735996</v>
      </c>
      <c r="K55" s="80">
        <f>47.1382738162*2080</f>
        <v>98047.609537696</v>
      </c>
      <c r="L55" s="45" t="s">
        <v>95</v>
      </c>
      <c r="M55" s="45">
        <f t="shared" si="4"/>
        <v>445</v>
      </c>
      <c r="N55" s="39" t="s">
        <v>130</v>
      </c>
      <c r="O55" s="38">
        <v>3</v>
      </c>
      <c r="P55" s="38">
        <v>1</v>
      </c>
      <c r="Q55" s="38">
        <v>3</v>
      </c>
      <c r="R55" s="38">
        <v>3</v>
      </c>
      <c r="S55" s="55"/>
      <c r="T55" s="46">
        <f t="shared" si="1"/>
        <v>10</v>
      </c>
      <c r="U55" s="47" t="s">
        <v>97</v>
      </c>
      <c r="V55" s="41">
        <v>150</v>
      </c>
      <c r="W55" s="39" t="s">
        <v>70</v>
      </c>
      <c r="X55" s="39" t="s">
        <v>71</v>
      </c>
      <c r="Y55" s="48">
        <v>1</v>
      </c>
      <c r="Z55" s="48">
        <v>3</v>
      </c>
      <c r="AA55" s="48">
        <v>3</v>
      </c>
      <c r="AB55" s="48"/>
      <c r="AC55" s="46">
        <f t="shared" si="2"/>
        <v>7</v>
      </c>
      <c r="AD55" s="50">
        <f t="shared" si="3"/>
        <v>17</v>
      </c>
      <c r="AE55" s="41" t="s">
        <v>79</v>
      </c>
      <c r="AF55" s="41"/>
      <c r="AG55" s="51"/>
      <c r="AH55" s="51"/>
    </row>
    <row r="56" spans="1:34" s="52" customFormat="1" ht="204.6" x14ac:dyDescent="0.25">
      <c r="A56" s="55" t="s">
        <v>461</v>
      </c>
      <c r="B56" s="41" t="s">
        <v>41</v>
      </c>
      <c r="C56" s="39" t="s">
        <v>239</v>
      </c>
      <c r="D56" s="40" t="s">
        <v>462</v>
      </c>
      <c r="E56" s="39" t="s">
        <v>445</v>
      </c>
      <c r="F56" s="39" t="s">
        <v>88</v>
      </c>
      <c r="G56" s="90">
        <v>10.030099999999999</v>
      </c>
      <c r="H56" s="39" t="s">
        <v>90</v>
      </c>
      <c r="I56" s="39" t="s">
        <v>92</v>
      </c>
      <c r="J56" s="80">
        <f>22.3286862792*2080</f>
        <v>46443.667460735996</v>
      </c>
      <c r="K56" s="80">
        <f>47.1382738162*2080</f>
        <v>98047.609537696</v>
      </c>
      <c r="L56" s="45" t="s">
        <v>95</v>
      </c>
      <c r="M56" s="45">
        <f t="shared" si="4"/>
        <v>445</v>
      </c>
      <c r="N56" s="39" t="s">
        <v>201</v>
      </c>
      <c r="O56" s="38">
        <v>3</v>
      </c>
      <c r="P56" s="38">
        <v>1</v>
      </c>
      <c r="Q56" s="38">
        <v>3</v>
      </c>
      <c r="R56" s="38">
        <v>3</v>
      </c>
      <c r="S56" s="55"/>
      <c r="T56" s="46">
        <f t="shared" si="1"/>
        <v>10</v>
      </c>
      <c r="U56" s="47" t="s">
        <v>97</v>
      </c>
      <c r="V56" s="41">
        <v>150</v>
      </c>
      <c r="W56" s="39" t="s">
        <v>70</v>
      </c>
      <c r="X56" s="39" t="s">
        <v>71</v>
      </c>
      <c r="Y56" s="48">
        <v>1</v>
      </c>
      <c r="Z56" s="48">
        <v>3</v>
      </c>
      <c r="AA56" s="48">
        <v>3</v>
      </c>
      <c r="AB56" s="48"/>
      <c r="AC56" s="46">
        <f t="shared" si="2"/>
        <v>7</v>
      </c>
      <c r="AD56" s="50">
        <f t="shared" si="3"/>
        <v>17</v>
      </c>
      <c r="AE56" s="41" t="s">
        <v>79</v>
      </c>
      <c r="AF56" s="41"/>
      <c r="AG56" s="51"/>
      <c r="AH56" s="51"/>
    </row>
    <row r="57" spans="1:34" s="52" customFormat="1" ht="260.39999999999998" x14ac:dyDescent="0.25">
      <c r="A57" s="55" t="s">
        <v>470</v>
      </c>
      <c r="B57" s="41" t="s">
        <v>41</v>
      </c>
      <c r="C57" s="39" t="s">
        <v>239</v>
      </c>
      <c r="D57" s="40" t="s">
        <v>471</v>
      </c>
      <c r="E57" s="39" t="s">
        <v>472</v>
      </c>
      <c r="F57" s="39" t="s">
        <v>473</v>
      </c>
      <c r="G57" s="39">
        <v>15.1204</v>
      </c>
      <c r="H57" s="39" t="s">
        <v>474</v>
      </c>
      <c r="I57" s="39" t="s">
        <v>222</v>
      </c>
      <c r="J57" s="53">
        <v>48110.400000000001</v>
      </c>
      <c r="K57" s="42" t="s">
        <v>476</v>
      </c>
      <c r="L57" s="41">
        <v>11900</v>
      </c>
      <c r="M57" s="45">
        <f t="shared" si="4"/>
        <v>5950</v>
      </c>
      <c r="N57" s="39" t="s">
        <v>130</v>
      </c>
      <c r="O57" s="38">
        <v>3</v>
      </c>
      <c r="P57" s="38">
        <v>3</v>
      </c>
      <c r="Q57" s="38">
        <v>3</v>
      </c>
      <c r="R57" s="38">
        <v>3</v>
      </c>
      <c r="S57" s="55"/>
      <c r="T57" s="46">
        <f t="shared" si="1"/>
        <v>12</v>
      </c>
      <c r="U57" s="47" t="s">
        <v>419</v>
      </c>
      <c r="V57" s="41">
        <v>150</v>
      </c>
      <c r="W57" s="39" t="s">
        <v>70</v>
      </c>
      <c r="X57" s="39" t="s">
        <v>71</v>
      </c>
      <c r="Y57" s="48">
        <v>2</v>
      </c>
      <c r="Z57" s="48">
        <v>3</v>
      </c>
      <c r="AA57" s="48">
        <v>3</v>
      </c>
      <c r="AB57" s="48"/>
      <c r="AC57" s="46">
        <f t="shared" si="2"/>
        <v>8</v>
      </c>
      <c r="AD57" s="50">
        <f t="shared" si="3"/>
        <v>20</v>
      </c>
      <c r="AE57" s="41" t="s">
        <v>79</v>
      </c>
      <c r="AF57" s="41"/>
      <c r="AG57" s="51"/>
      <c r="AH57" s="51"/>
    </row>
    <row r="58" spans="1:34" s="52" customFormat="1" ht="204.6" x14ac:dyDescent="0.25">
      <c r="A58" s="55" t="s">
        <v>484</v>
      </c>
      <c r="B58" s="41" t="s">
        <v>41</v>
      </c>
      <c r="C58" s="39" t="s">
        <v>239</v>
      </c>
      <c r="D58" s="40" t="s">
        <v>485</v>
      </c>
      <c r="E58" s="39" t="s">
        <v>472</v>
      </c>
      <c r="F58" s="39" t="s">
        <v>88</v>
      </c>
      <c r="G58" s="90">
        <v>10.030099999999999</v>
      </c>
      <c r="H58" s="39" t="s">
        <v>90</v>
      </c>
      <c r="I58" s="39" t="s">
        <v>92</v>
      </c>
      <c r="J58" s="80">
        <f>22.3286862792*2080</f>
        <v>46443.667460735996</v>
      </c>
      <c r="K58" s="80">
        <f>47.1382738162*2080</f>
        <v>98047.609537696</v>
      </c>
      <c r="L58" s="45" t="s">
        <v>95</v>
      </c>
      <c r="M58" s="45">
        <f t="shared" si="4"/>
        <v>445</v>
      </c>
      <c r="N58" s="39" t="s">
        <v>390</v>
      </c>
      <c r="O58" s="38">
        <v>3</v>
      </c>
      <c r="P58" s="38">
        <v>1</v>
      </c>
      <c r="Q58" s="38">
        <v>2</v>
      </c>
      <c r="R58" s="38">
        <v>3</v>
      </c>
      <c r="S58" s="55"/>
      <c r="T58" s="46">
        <f t="shared" si="1"/>
        <v>9</v>
      </c>
      <c r="U58" s="47" t="s">
        <v>97</v>
      </c>
      <c r="V58" s="41">
        <v>150</v>
      </c>
      <c r="W58" s="39" t="s">
        <v>70</v>
      </c>
      <c r="X58" s="39" t="s">
        <v>71</v>
      </c>
      <c r="Y58" s="48">
        <v>2</v>
      </c>
      <c r="Z58" s="48">
        <v>3</v>
      </c>
      <c r="AA58" s="48">
        <v>3</v>
      </c>
      <c r="AB58" s="48"/>
      <c r="AC58" s="46">
        <f t="shared" si="2"/>
        <v>8</v>
      </c>
      <c r="AD58" s="50">
        <f t="shared" si="3"/>
        <v>17</v>
      </c>
      <c r="AE58" s="41" t="s">
        <v>79</v>
      </c>
      <c r="AF58" s="41"/>
      <c r="AG58" s="51"/>
      <c r="AH58" s="51"/>
    </row>
    <row r="59" spans="1:34" s="52" customFormat="1" ht="260.39999999999998" x14ac:dyDescent="0.25">
      <c r="A59" s="55" t="s">
        <v>503</v>
      </c>
      <c r="B59" s="41" t="s">
        <v>41</v>
      </c>
      <c r="C59" s="39" t="s">
        <v>239</v>
      </c>
      <c r="D59" s="40" t="s">
        <v>504</v>
      </c>
      <c r="E59" s="39" t="s">
        <v>472</v>
      </c>
      <c r="F59" s="39" t="s">
        <v>473</v>
      </c>
      <c r="G59" s="39">
        <v>15.1204</v>
      </c>
      <c r="H59" s="39" t="s">
        <v>474</v>
      </c>
      <c r="I59" s="39" t="s">
        <v>222</v>
      </c>
      <c r="J59" s="53">
        <v>48110.400000000001</v>
      </c>
      <c r="K59" s="42" t="s">
        <v>476</v>
      </c>
      <c r="L59" s="41">
        <v>11900</v>
      </c>
      <c r="M59" s="45">
        <f t="shared" si="4"/>
        <v>5950</v>
      </c>
      <c r="N59" s="39" t="s">
        <v>130</v>
      </c>
      <c r="O59" s="38">
        <v>3</v>
      </c>
      <c r="P59" s="38">
        <v>3</v>
      </c>
      <c r="Q59" s="38">
        <v>3</v>
      </c>
      <c r="R59" s="38">
        <v>3</v>
      </c>
      <c r="S59" s="55"/>
      <c r="T59" s="46">
        <f t="shared" si="1"/>
        <v>12</v>
      </c>
      <c r="U59" s="47" t="s">
        <v>419</v>
      </c>
      <c r="V59" s="41">
        <v>150</v>
      </c>
      <c r="W59" s="39" t="s">
        <v>70</v>
      </c>
      <c r="X59" s="39" t="s">
        <v>71</v>
      </c>
      <c r="Y59" s="48">
        <v>2</v>
      </c>
      <c r="Z59" s="48">
        <v>3</v>
      </c>
      <c r="AA59" s="48">
        <v>3</v>
      </c>
      <c r="AB59" s="48"/>
      <c r="AC59" s="46">
        <f t="shared" si="2"/>
        <v>8</v>
      </c>
      <c r="AD59" s="50">
        <f t="shared" si="3"/>
        <v>20</v>
      </c>
      <c r="AE59" s="41" t="s">
        <v>79</v>
      </c>
      <c r="AF59" s="41"/>
      <c r="AG59" s="51"/>
      <c r="AH59" s="51"/>
    </row>
    <row r="60" spans="1:34" s="52" customFormat="1" ht="241.8" x14ac:dyDescent="0.25">
      <c r="A60" s="55" t="s">
        <v>508</v>
      </c>
      <c r="B60" s="41" t="s">
        <v>41</v>
      </c>
      <c r="C60" s="39" t="s">
        <v>239</v>
      </c>
      <c r="D60" s="40" t="s">
        <v>509</v>
      </c>
      <c r="E60" s="39" t="s">
        <v>445</v>
      </c>
      <c r="F60" s="39" t="s">
        <v>510</v>
      </c>
      <c r="G60" s="41">
        <v>11.0801</v>
      </c>
      <c r="H60" s="41" t="s">
        <v>511</v>
      </c>
      <c r="I60" s="39" t="s">
        <v>206</v>
      </c>
      <c r="J60" s="42">
        <v>34340.800000000003</v>
      </c>
      <c r="K60" s="42">
        <v>84115.199999999997</v>
      </c>
      <c r="L60" s="44">
        <v>1421</v>
      </c>
      <c r="M60" s="45">
        <f t="shared" si="4"/>
        <v>710.5</v>
      </c>
      <c r="N60" s="39" t="s">
        <v>67</v>
      </c>
      <c r="O60" s="38">
        <v>2</v>
      </c>
      <c r="P60" s="38">
        <v>2</v>
      </c>
      <c r="Q60" s="38">
        <v>3</v>
      </c>
      <c r="R60" s="38">
        <v>2</v>
      </c>
      <c r="S60" s="55"/>
      <c r="T60" s="46">
        <f t="shared" si="1"/>
        <v>9</v>
      </c>
      <c r="U60" s="47" t="s">
        <v>517</v>
      </c>
      <c r="V60" s="41">
        <v>420</v>
      </c>
      <c r="W60" s="39" t="s">
        <v>70</v>
      </c>
      <c r="X60" s="39" t="s">
        <v>71</v>
      </c>
      <c r="Y60" s="48">
        <v>3</v>
      </c>
      <c r="Z60" s="48">
        <v>3</v>
      </c>
      <c r="AA60" s="48">
        <v>3</v>
      </c>
      <c r="AB60" s="48"/>
      <c r="AC60" s="46">
        <f t="shared" si="2"/>
        <v>9</v>
      </c>
      <c r="AD60" s="50">
        <f t="shared" si="3"/>
        <v>18</v>
      </c>
      <c r="AE60" s="41" t="s">
        <v>79</v>
      </c>
      <c r="AF60" s="41"/>
      <c r="AG60" s="51"/>
      <c r="AH60" s="51"/>
    </row>
    <row r="61" spans="1:34" s="52" customFormat="1" ht="204.6" x14ac:dyDescent="0.25">
      <c r="A61" s="55" t="s">
        <v>959</v>
      </c>
      <c r="B61" s="41" t="s">
        <v>41</v>
      </c>
      <c r="C61" s="39" t="s">
        <v>239</v>
      </c>
      <c r="D61" s="40" t="s">
        <v>960</v>
      </c>
      <c r="E61" s="39" t="s">
        <v>445</v>
      </c>
      <c r="F61" s="39" t="s">
        <v>88</v>
      </c>
      <c r="G61" s="90">
        <v>10.030099999999999</v>
      </c>
      <c r="H61" s="39" t="s">
        <v>90</v>
      </c>
      <c r="I61" s="39" t="s">
        <v>92</v>
      </c>
      <c r="J61" s="80">
        <f>22.3286862792*2080</f>
        <v>46443.667460735996</v>
      </c>
      <c r="K61" s="80">
        <f>47.1382738162*2080</f>
        <v>98047.609537696</v>
      </c>
      <c r="L61" s="45" t="s">
        <v>95</v>
      </c>
      <c r="M61" s="45">
        <f t="shared" si="4"/>
        <v>445</v>
      </c>
      <c r="N61" s="39" t="s">
        <v>96</v>
      </c>
      <c r="O61" s="38">
        <v>3</v>
      </c>
      <c r="P61" s="38">
        <v>1</v>
      </c>
      <c r="Q61" s="38">
        <v>2</v>
      </c>
      <c r="R61" s="38">
        <v>3</v>
      </c>
      <c r="S61" s="55"/>
      <c r="T61" s="46">
        <f t="shared" si="1"/>
        <v>9</v>
      </c>
      <c r="U61" s="47" t="s">
        <v>97</v>
      </c>
      <c r="V61" s="41">
        <v>150</v>
      </c>
      <c r="W61" s="39" t="s">
        <v>70</v>
      </c>
      <c r="X61" s="39" t="s">
        <v>71</v>
      </c>
      <c r="Y61" s="48">
        <v>1</v>
      </c>
      <c r="Z61" s="48">
        <v>3</v>
      </c>
      <c r="AA61" s="48">
        <v>3</v>
      </c>
      <c r="AB61" s="48"/>
      <c r="AC61" s="46">
        <f t="shared" si="2"/>
        <v>7</v>
      </c>
      <c r="AD61" s="50">
        <f t="shared" si="3"/>
        <v>16</v>
      </c>
      <c r="AE61" s="41" t="s">
        <v>288</v>
      </c>
      <c r="AF61" s="39" t="s">
        <v>961</v>
      </c>
      <c r="AG61" s="51"/>
      <c r="AH61" s="51"/>
    </row>
    <row r="62" spans="1:34" s="52" customFormat="1" ht="241.8" x14ac:dyDescent="0.25">
      <c r="A62" s="55" t="s">
        <v>962</v>
      </c>
      <c r="B62" s="41" t="s">
        <v>41</v>
      </c>
      <c r="C62" s="39" t="s">
        <v>239</v>
      </c>
      <c r="D62" s="40" t="s">
        <v>963</v>
      </c>
      <c r="E62" s="39" t="s">
        <v>964</v>
      </c>
      <c r="F62" s="39" t="s">
        <v>965</v>
      </c>
      <c r="G62" s="94" t="s">
        <v>622</v>
      </c>
      <c r="H62" s="39" t="s">
        <v>966</v>
      </c>
      <c r="I62" s="39" t="s">
        <v>967</v>
      </c>
      <c r="J62" s="80">
        <f>13.921505406*2080</f>
        <v>28956.731244480001</v>
      </c>
      <c r="K62" s="80">
        <f>23.140646418*2080</f>
        <v>48132.544549439997</v>
      </c>
      <c r="L62" s="45" t="s">
        <v>968</v>
      </c>
      <c r="M62" s="45">
        <f t="shared" si="4"/>
        <v>119.5</v>
      </c>
      <c r="N62" s="39" t="s">
        <v>201</v>
      </c>
      <c r="O62" s="38">
        <v>1</v>
      </c>
      <c r="P62" s="38">
        <v>1</v>
      </c>
      <c r="Q62" s="38">
        <v>3</v>
      </c>
      <c r="R62" s="38">
        <v>3</v>
      </c>
      <c r="S62" s="55"/>
      <c r="T62" s="46">
        <f t="shared" si="1"/>
        <v>8</v>
      </c>
      <c r="U62" s="47" t="s">
        <v>628</v>
      </c>
      <c r="V62" s="41">
        <v>150</v>
      </c>
      <c r="W62" s="39" t="s">
        <v>70</v>
      </c>
      <c r="X62" s="39" t="s">
        <v>71</v>
      </c>
      <c r="Y62" s="48">
        <v>2</v>
      </c>
      <c r="Z62" s="48">
        <v>3</v>
      </c>
      <c r="AA62" s="48">
        <v>3</v>
      </c>
      <c r="AB62" s="48"/>
      <c r="AC62" s="46">
        <f t="shared" si="2"/>
        <v>8</v>
      </c>
      <c r="AD62" s="50">
        <f t="shared" si="3"/>
        <v>16</v>
      </c>
      <c r="AE62" s="41" t="s">
        <v>288</v>
      </c>
      <c r="AF62" s="39" t="s">
        <v>961</v>
      </c>
      <c r="AG62" s="51"/>
      <c r="AH62" s="51"/>
    </row>
    <row r="63" spans="1:34" s="52" customFormat="1" ht="241.8" x14ac:dyDescent="0.25">
      <c r="A63" s="55" t="s">
        <v>969</v>
      </c>
      <c r="B63" s="41" t="s">
        <v>41</v>
      </c>
      <c r="C63" s="39" t="s">
        <v>239</v>
      </c>
      <c r="D63" s="40" t="s">
        <v>970</v>
      </c>
      <c r="E63" s="39" t="s">
        <v>964</v>
      </c>
      <c r="F63" s="39" t="s">
        <v>965</v>
      </c>
      <c r="G63" s="94" t="s">
        <v>622</v>
      </c>
      <c r="H63" s="39" t="s">
        <v>966</v>
      </c>
      <c r="I63" s="39" t="s">
        <v>967</v>
      </c>
      <c r="J63" s="80">
        <f>13.921505406*2080</f>
        <v>28956.731244480001</v>
      </c>
      <c r="K63" s="80">
        <f>23.140646418*2080</f>
        <v>48132.544549439997</v>
      </c>
      <c r="L63" s="45" t="s">
        <v>968</v>
      </c>
      <c r="M63" s="45">
        <f t="shared" si="4"/>
        <v>119.5</v>
      </c>
      <c r="N63" s="39" t="s">
        <v>130</v>
      </c>
      <c r="O63" s="38">
        <v>1</v>
      </c>
      <c r="P63" s="38">
        <v>1</v>
      </c>
      <c r="Q63" s="38">
        <v>3</v>
      </c>
      <c r="R63" s="38">
        <v>3</v>
      </c>
      <c r="S63" s="55"/>
      <c r="T63" s="46">
        <f t="shared" si="1"/>
        <v>8</v>
      </c>
      <c r="U63" s="47" t="s">
        <v>628</v>
      </c>
      <c r="V63" s="41">
        <v>150</v>
      </c>
      <c r="W63" s="39" t="s">
        <v>70</v>
      </c>
      <c r="X63" s="39" t="s">
        <v>71</v>
      </c>
      <c r="Y63" s="48">
        <v>2</v>
      </c>
      <c r="Z63" s="48">
        <v>3</v>
      </c>
      <c r="AA63" s="48">
        <v>3</v>
      </c>
      <c r="AB63" s="48"/>
      <c r="AC63" s="46">
        <f t="shared" si="2"/>
        <v>8</v>
      </c>
      <c r="AD63" s="50">
        <f t="shared" si="3"/>
        <v>16</v>
      </c>
      <c r="AE63" s="41" t="s">
        <v>288</v>
      </c>
      <c r="AF63" s="39" t="s">
        <v>961</v>
      </c>
      <c r="AG63" s="51"/>
      <c r="AH63" s="51"/>
    </row>
    <row r="64" spans="1:34" s="52" customFormat="1" ht="167.4" x14ac:dyDescent="0.25">
      <c r="A64" s="38" t="s">
        <v>971</v>
      </c>
      <c r="B64" s="39" t="s">
        <v>41</v>
      </c>
      <c r="C64" s="39" t="s">
        <v>239</v>
      </c>
      <c r="D64" s="40" t="s">
        <v>972</v>
      </c>
      <c r="E64" s="90" t="s">
        <v>973</v>
      </c>
      <c r="F64" s="90" t="s">
        <v>974</v>
      </c>
      <c r="G64" s="94" t="s">
        <v>622</v>
      </c>
      <c r="H64" s="90" t="s">
        <v>623</v>
      </c>
      <c r="I64" s="90" t="s">
        <v>624</v>
      </c>
      <c r="J64" s="104">
        <f>13.921505406*2080</f>
        <v>28956.731244480001</v>
      </c>
      <c r="K64" s="104">
        <f>23.140646418*2080</f>
        <v>48132.544549439997</v>
      </c>
      <c r="L64" s="102" t="s">
        <v>626</v>
      </c>
      <c r="M64" s="102">
        <f t="shared" si="4"/>
        <v>131</v>
      </c>
      <c r="N64" s="90" t="s">
        <v>975</v>
      </c>
      <c r="O64" s="38">
        <v>1</v>
      </c>
      <c r="P64" s="38">
        <v>1</v>
      </c>
      <c r="Q64" s="38">
        <v>3</v>
      </c>
      <c r="R64" s="38">
        <v>3</v>
      </c>
      <c r="S64" s="55"/>
      <c r="T64" s="46">
        <f t="shared" si="1"/>
        <v>8</v>
      </c>
      <c r="U64" s="99" t="s">
        <v>628</v>
      </c>
      <c r="V64" s="90" t="s">
        <v>1535</v>
      </c>
      <c r="W64" s="90" t="s">
        <v>70</v>
      </c>
      <c r="X64" s="90" t="s">
        <v>738</v>
      </c>
      <c r="Y64" s="55">
        <v>2</v>
      </c>
      <c r="Z64" s="55">
        <v>3</v>
      </c>
      <c r="AA64" s="55">
        <v>3</v>
      </c>
      <c r="AB64" s="55"/>
      <c r="AC64" s="46">
        <f t="shared" si="2"/>
        <v>8</v>
      </c>
      <c r="AD64" s="50">
        <f t="shared" si="3"/>
        <v>16</v>
      </c>
      <c r="AE64" s="39" t="s">
        <v>288</v>
      </c>
      <c r="AF64" s="90" t="s">
        <v>629</v>
      </c>
      <c r="AG64" s="51"/>
      <c r="AH64" s="51"/>
    </row>
    <row r="65" spans="1:34" s="52" customFormat="1" ht="260.39999999999998" x14ac:dyDescent="0.25">
      <c r="A65" s="55" t="s">
        <v>518</v>
      </c>
      <c r="B65" s="41" t="s">
        <v>41</v>
      </c>
      <c r="C65" s="39" t="s">
        <v>279</v>
      </c>
      <c r="D65" s="40" t="s">
        <v>519</v>
      </c>
      <c r="E65" s="39" t="s">
        <v>520</v>
      </c>
      <c r="F65" s="39" t="s">
        <v>521</v>
      </c>
      <c r="G65" s="41">
        <v>52.040100000000002</v>
      </c>
      <c r="H65" s="41" t="s">
        <v>522</v>
      </c>
      <c r="I65" s="39" t="s">
        <v>523</v>
      </c>
      <c r="J65" s="42">
        <v>31720</v>
      </c>
      <c r="K65" s="42">
        <v>49254.400000000001</v>
      </c>
      <c r="L65" s="44">
        <v>7270</v>
      </c>
      <c r="M65" s="45">
        <f t="shared" si="4"/>
        <v>3635</v>
      </c>
      <c r="N65" s="39" t="s">
        <v>390</v>
      </c>
      <c r="O65" s="38">
        <v>1</v>
      </c>
      <c r="P65" s="38">
        <v>3</v>
      </c>
      <c r="Q65" s="38">
        <v>2</v>
      </c>
      <c r="R65" s="38">
        <v>3</v>
      </c>
      <c r="S65" s="38">
        <v>1</v>
      </c>
      <c r="T65" s="46">
        <f t="shared" si="1"/>
        <v>10</v>
      </c>
      <c r="U65" s="47" t="s">
        <v>533</v>
      </c>
      <c r="V65" s="41">
        <v>150</v>
      </c>
      <c r="W65" s="39" t="s">
        <v>70</v>
      </c>
      <c r="X65" s="39" t="s">
        <v>71</v>
      </c>
      <c r="Y65" s="48">
        <v>1</v>
      </c>
      <c r="Z65" s="48">
        <v>3</v>
      </c>
      <c r="AA65" s="48">
        <v>3</v>
      </c>
      <c r="AB65" s="48"/>
      <c r="AC65" s="46">
        <f t="shared" si="2"/>
        <v>7</v>
      </c>
      <c r="AD65" s="50">
        <f t="shared" si="3"/>
        <v>17</v>
      </c>
      <c r="AE65" s="41" t="s">
        <v>79</v>
      </c>
      <c r="AF65" s="41"/>
      <c r="AG65" s="51"/>
      <c r="AH65" s="51"/>
    </row>
    <row r="66" spans="1:34" s="52" customFormat="1" ht="260.39999999999998" x14ac:dyDescent="0.25">
      <c r="A66" s="55" t="s">
        <v>535</v>
      </c>
      <c r="B66" s="41" t="s">
        <v>41</v>
      </c>
      <c r="C66" s="39" t="s">
        <v>279</v>
      </c>
      <c r="D66" s="40" t="s">
        <v>536</v>
      </c>
      <c r="E66" s="39" t="s">
        <v>537</v>
      </c>
      <c r="F66" s="39" t="s">
        <v>521</v>
      </c>
      <c r="G66" s="41">
        <v>52.040100000000002</v>
      </c>
      <c r="H66" s="41" t="s">
        <v>522</v>
      </c>
      <c r="I66" s="39" t="s">
        <v>523</v>
      </c>
      <c r="J66" s="42">
        <v>31720</v>
      </c>
      <c r="K66" s="42">
        <v>49254.400000000001</v>
      </c>
      <c r="L66" s="44">
        <v>7270</v>
      </c>
      <c r="M66" s="45">
        <f t="shared" ref="M66:M97" si="5">L66 / 2</f>
        <v>3635</v>
      </c>
      <c r="N66" s="39" t="s">
        <v>130</v>
      </c>
      <c r="O66" s="38">
        <v>1</v>
      </c>
      <c r="P66" s="38">
        <v>3</v>
      </c>
      <c r="Q66" s="38">
        <v>3</v>
      </c>
      <c r="R66" s="38">
        <v>3</v>
      </c>
      <c r="S66" s="38">
        <v>1</v>
      </c>
      <c r="T66" s="46">
        <f t="shared" ref="T66:T129" si="6">O66+P66+Q66+R66+S66</f>
        <v>11</v>
      </c>
      <c r="U66" s="47" t="s">
        <v>533</v>
      </c>
      <c r="V66" s="41">
        <v>150</v>
      </c>
      <c r="W66" s="39" t="s">
        <v>70</v>
      </c>
      <c r="X66" s="39" t="s">
        <v>71</v>
      </c>
      <c r="Y66" s="48">
        <v>2</v>
      </c>
      <c r="Z66" s="48">
        <v>3</v>
      </c>
      <c r="AA66" s="48">
        <v>3</v>
      </c>
      <c r="AB66" s="48"/>
      <c r="AC66" s="46">
        <f t="shared" ref="AC66:AC129" si="7">Y66+Z66+AA66</f>
        <v>8</v>
      </c>
      <c r="AD66" s="50">
        <f t="shared" ref="AD66:AD129" si="8">T66 + AC66</f>
        <v>19</v>
      </c>
      <c r="AE66" s="41" t="s">
        <v>79</v>
      </c>
      <c r="AF66" s="41"/>
      <c r="AG66" s="51"/>
      <c r="AH66" s="51"/>
    </row>
    <row r="67" spans="1:34" s="52" customFormat="1" ht="260.39999999999998" x14ac:dyDescent="0.25">
      <c r="A67" s="55" t="s">
        <v>544</v>
      </c>
      <c r="B67" s="41" t="s">
        <v>41</v>
      </c>
      <c r="C67" s="39" t="s">
        <v>279</v>
      </c>
      <c r="D67" s="40" t="s">
        <v>536</v>
      </c>
      <c r="E67" s="39" t="s">
        <v>537</v>
      </c>
      <c r="F67" s="39" t="s">
        <v>521</v>
      </c>
      <c r="G67" s="41">
        <v>52.040100000000002</v>
      </c>
      <c r="H67" s="41" t="s">
        <v>522</v>
      </c>
      <c r="I67" s="39" t="s">
        <v>523</v>
      </c>
      <c r="J67" s="42">
        <v>31720</v>
      </c>
      <c r="K67" s="42">
        <v>49254.400000000001</v>
      </c>
      <c r="L67" s="44">
        <v>7270</v>
      </c>
      <c r="M67" s="45">
        <f t="shared" si="5"/>
        <v>3635</v>
      </c>
      <c r="N67" s="39" t="s">
        <v>130</v>
      </c>
      <c r="O67" s="38">
        <v>1</v>
      </c>
      <c r="P67" s="38">
        <v>3</v>
      </c>
      <c r="Q67" s="38">
        <v>3</v>
      </c>
      <c r="R67" s="38">
        <v>3</v>
      </c>
      <c r="S67" s="38">
        <v>1</v>
      </c>
      <c r="T67" s="46">
        <f t="shared" si="6"/>
        <v>11</v>
      </c>
      <c r="U67" s="47" t="s">
        <v>533</v>
      </c>
      <c r="V67" s="41">
        <v>150</v>
      </c>
      <c r="W67" s="39" t="s">
        <v>70</v>
      </c>
      <c r="X67" s="39" t="s">
        <v>71</v>
      </c>
      <c r="Y67" s="48">
        <v>2</v>
      </c>
      <c r="Z67" s="48">
        <v>3</v>
      </c>
      <c r="AA67" s="48">
        <v>3</v>
      </c>
      <c r="AB67" s="48"/>
      <c r="AC67" s="46">
        <f t="shared" si="7"/>
        <v>8</v>
      </c>
      <c r="AD67" s="50">
        <f t="shared" si="8"/>
        <v>19</v>
      </c>
      <c r="AE67" s="41" t="s">
        <v>79</v>
      </c>
      <c r="AF67" s="41"/>
      <c r="AG67" s="51"/>
      <c r="AH67" s="51"/>
    </row>
    <row r="68" spans="1:34" s="52" customFormat="1" ht="260.39999999999998" x14ac:dyDescent="0.25">
      <c r="A68" s="55" t="s">
        <v>976</v>
      </c>
      <c r="B68" s="41" t="s">
        <v>41</v>
      </c>
      <c r="C68" s="39" t="s">
        <v>279</v>
      </c>
      <c r="D68" s="40" t="s">
        <v>977</v>
      </c>
      <c r="E68" s="39" t="s">
        <v>978</v>
      </c>
      <c r="F68" s="39" t="s">
        <v>521</v>
      </c>
      <c r="G68" s="41">
        <v>52.040100000000002</v>
      </c>
      <c r="H68" s="41" t="s">
        <v>522</v>
      </c>
      <c r="I68" s="39" t="s">
        <v>523</v>
      </c>
      <c r="J68" s="42">
        <v>31720</v>
      </c>
      <c r="K68" s="42">
        <v>49254.400000000001</v>
      </c>
      <c r="L68" s="44">
        <v>7270</v>
      </c>
      <c r="M68" s="45">
        <f t="shared" si="5"/>
        <v>3635</v>
      </c>
      <c r="N68" s="39" t="s">
        <v>130</v>
      </c>
      <c r="O68" s="38">
        <v>1</v>
      </c>
      <c r="P68" s="38">
        <v>3</v>
      </c>
      <c r="Q68" s="38">
        <v>3</v>
      </c>
      <c r="R68" s="38">
        <v>3</v>
      </c>
      <c r="S68" s="38">
        <v>1</v>
      </c>
      <c r="T68" s="46">
        <f t="shared" si="6"/>
        <v>11</v>
      </c>
      <c r="U68" s="47" t="s">
        <v>979</v>
      </c>
      <c r="V68" s="41">
        <v>570</v>
      </c>
      <c r="W68" s="39" t="s">
        <v>285</v>
      </c>
      <c r="X68" s="39" t="s">
        <v>211</v>
      </c>
      <c r="Y68" s="48">
        <v>2</v>
      </c>
      <c r="Z68" s="48">
        <v>1</v>
      </c>
      <c r="AA68" s="48">
        <v>1</v>
      </c>
      <c r="AB68" s="48"/>
      <c r="AC68" s="46">
        <f t="shared" si="7"/>
        <v>4</v>
      </c>
      <c r="AD68" s="50">
        <f t="shared" si="8"/>
        <v>15</v>
      </c>
      <c r="AE68" s="41" t="s">
        <v>288</v>
      </c>
      <c r="AF68" s="39" t="s">
        <v>290</v>
      </c>
      <c r="AG68" s="51"/>
      <c r="AH68" s="51"/>
    </row>
    <row r="69" spans="1:34" s="52" customFormat="1" ht="260.39999999999998" x14ac:dyDescent="0.25">
      <c r="A69" s="55" t="s">
        <v>980</v>
      </c>
      <c r="B69" s="41" t="s">
        <v>41</v>
      </c>
      <c r="C69" s="39" t="s">
        <v>279</v>
      </c>
      <c r="D69" s="40" t="s">
        <v>981</v>
      </c>
      <c r="E69" s="39" t="s">
        <v>576</v>
      </c>
      <c r="F69" s="39" t="s">
        <v>521</v>
      </c>
      <c r="G69" s="41">
        <v>52.040100000000002</v>
      </c>
      <c r="H69" s="41" t="s">
        <v>522</v>
      </c>
      <c r="I69" s="39" t="s">
        <v>523</v>
      </c>
      <c r="J69" s="42">
        <v>31720</v>
      </c>
      <c r="K69" s="42">
        <v>49254.400000000001</v>
      </c>
      <c r="L69" s="44">
        <v>7270</v>
      </c>
      <c r="M69" s="45">
        <f t="shared" si="5"/>
        <v>3635</v>
      </c>
      <c r="N69" s="39" t="s">
        <v>130</v>
      </c>
      <c r="O69" s="38">
        <v>1</v>
      </c>
      <c r="P69" s="38">
        <v>3</v>
      </c>
      <c r="Q69" s="38">
        <v>3</v>
      </c>
      <c r="R69" s="38">
        <v>3</v>
      </c>
      <c r="S69" s="38">
        <v>1</v>
      </c>
      <c r="T69" s="46">
        <f t="shared" si="6"/>
        <v>11</v>
      </c>
      <c r="U69" s="47" t="s">
        <v>533</v>
      </c>
      <c r="V69" s="41">
        <v>570</v>
      </c>
      <c r="W69" s="39" t="s">
        <v>244</v>
      </c>
      <c r="X69" s="39" t="s">
        <v>211</v>
      </c>
      <c r="Y69" s="48">
        <v>2</v>
      </c>
      <c r="Z69" s="48">
        <v>2</v>
      </c>
      <c r="AA69" s="48">
        <v>1</v>
      </c>
      <c r="AB69" s="48"/>
      <c r="AC69" s="46">
        <f t="shared" si="7"/>
        <v>5</v>
      </c>
      <c r="AD69" s="50">
        <f t="shared" si="8"/>
        <v>16</v>
      </c>
      <c r="AE69" s="41" t="s">
        <v>288</v>
      </c>
      <c r="AF69" s="39" t="s">
        <v>961</v>
      </c>
      <c r="AG69" s="51"/>
      <c r="AH69" s="51"/>
    </row>
    <row r="70" spans="1:34" s="52" customFormat="1" ht="260.39999999999998" x14ac:dyDescent="0.25">
      <c r="A70" s="55" t="s">
        <v>1142</v>
      </c>
      <c r="B70" s="41" t="s">
        <v>41</v>
      </c>
      <c r="C70" s="39" t="s">
        <v>279</v>
      </c>
      <c r="D70" s="40" t="s">
        <v>1143</v>
      </c>
      <c r="E70" s="39" t="s">
        <v>1144</v>
      </c>
      <c r="F70" s="39" t="s">
        <v>1145</v>
      </c>
      <c r="G70" s="41">
        <v>52.150100000000002</v>
      </c>
      <c r="H70" s="41" t="s">
        <v>1146</v>
      </c>
      <c r="I70" s="39" t="s">
        <v>523</v>
      </c>
      <c r="J70" s="42">
        <v>28412.799999999999</v>
      </c>
      <c r="K70" s="42">
        <v>64355.199999999997</v>
      </c>
      <c r="L70" s="44">
        <v>1421</v>
      </c>
      <c r="M70" s="45">
        <f t="shared" si="5"/>
        <v>710.5</v>
      </c>
      <c r="N70" s="39" t="s">
        <v>67</v>
      </c>
      <c r="O70" s="38">
        <v>2</v>
      </c>
      <c r="P70" s="38">
        <v>2</v>
      </c>
      <c r="Q70" s="38">
        <v>3</v>
      </c>
      <c r="R70" s="38">
        <v>3</v>
      </c>
      <c r="S70" s="38">
        <v>1</v>
      </c>
      <c r="T70" s="46">
        <f t="shared" si="6"/>
        <v>11</v>
      </c>
      <c r="U70" s="47" t="s">
        <v>533</v>
      </c>
      <c r="V70" s="41">
        <v>120</v>
      </c>
      <c r="W70" s="39" t="s">
        <v>285</v>
      </c>
      <c r="X70" s="39" t="s">
        <v>1147</v>
      </c>
      <c r="Y70" s="48">
        <v>1</v>
      </c>
      <c r="Z70" s="48">
        <v>1</v>
      </c>
      <c r="AA70" s="48">
        <v>1</v>
      </c>
      <c r="AB70" s="48"/>
      <c r="AC70" s="46">
        <f t="shared" si="7"/>
        <v>3</v>
      </c>
      <c r="AD70" s="50">
        <f t="shared" si="8"/>
        <v>14</v>
      </c>
      <c r="AE70" s="41" t="s">
        <v>435</v>
      </c>
      <c r="AF70" s="39" t="s">
        <v>290</v>
      </c>
      <c r="AG70" s="51"/>
      <c r="AH70" s="51"/>
    </row>
    <row r="71" spans="1:34" s="52" customFormat="1" ht="148.80000000000001" x14ac:dyDescent="0.25">
      <c r="A71" s="55" t="s">
        <v>547</v>
      </c>
      <c r="B71" s="41" t="s">
        <v>41</v>
      </c>
      <c r="C71" s="39" t="s">
        <v>293</v>
      </c>
      <c r="D71" s="40" t="s">
        <v>549</v>
      </c>
      <c r="E71" s="39" t="s">
        <v>550</v>
      </c>
      <c r="F71" s="39" t="s">
        <v>551</v>
      </c>
      <c r="G71" s="39">
        <v>46.020099999999999</v>
      </c>
      <c r="H71" s="39" t="s">
        <v>552</v>
      </c>
      <c r="I71" s="39" t="s">
        <v>186</v>
      </c>
      <c r="J71" s="53">
        <v>39811.199999999997</v>
      </c>
      <c r="K71" s="53">
        <v>64292.800000000003</v>
      </c>
      <c r="L71" s="54">
        <v>575</v>
      </c>
      <c r="M71" s="45">
        <f t="shared" si="5"/>
        <v>287.5</v>
      </c>
      <c r="N71" s="39" t="s">
        <v>67</v>
      </c>
      <c r="O71" s="38">
        <v>2</v>
      </c>
      <c r="P71" s="38">
        <v>1</v>
      </c>
      <c r="Q71" s="38">
        <v>3</v>
      </c>
      <c r="R71" s="38">
        <v>2</v>
      </c>
      <c r="S71" s="55"/>
      <c r="T71" s="46">
        <f t="shared" si="6"/>
        <v>8</v>
      </c>
      <c r="U71" s="47" t="s">
        <v>284</v>
      </c>
      <c r="V71" s="41">
        <v>180</v>
      </c>
      <c r="W71" s="39" t="s">
        <v>244</v>
      </c>
      <c r="X71" s="39" t="s">
        <v>71</v>
      </c>
      <c r="Y71" s="48">
        <v>3</v>
      </c>
      <c r="Z71" s="48">
        <v>3</v>
      </c>
      <c r="AA71" s="48">
        <v>3</v>
      </c>
      <c r="AB71" s="48"/>
      <c r="AC71" s="46">
        <f t="shared" si="7"/>
        <v>9</v>
      </c>
      <c r="AD71" s="50">
        <f t="shared" si="8"/>
        <v>17</v>
      </c>
      <c r="AE71" s="41" t="s">
        <v>79</v>
      </c>
      <c r="AF71" s="41"/>
      <c r="AG71" s="51"/>
      <c r="AH71" s="51"/>
    </row>
    <row r="72" spans="1:34" s="52" customFormat="1" ht="111.6" x14ac:dyDescent="0.25">
      <c r="A72" s="55" t="s">
        <v>561</v>
      </c>
      <c r="B72" s="41" t="s">
        <v>41</v>
      </c>
      <c r="C72" s="39" t="s">
        <v>293</v>
      </c>
      <c r="D72" s="46" t="s">
        <v>562</v>
      </c>
      <c r="E72" s="39" t="s">
        <v>570</v>
      </c>
      <c r="F72" s="39" t="s">
        <v>571</v>
      </c>
      <c r="G72" s="39">
        <v>47.020099999999999</v>
      </c>
      <c r="H72" s="39" t="s">
        <v>310</v>
      </c>
      <c r="I72" s="39" t="s">
        <v>186</v>
      </c>
      <c r="J72" s="53">
        <v>39395.199999999997</v>
      </c>
      <c r="K72" s="53">
        <v>72758.399999999994</v>
      </c>
      <c r="L72" s="54">
        <v>1789</v>
      </c>
      <c r="M72" s="45">
        <f t="shared" si="5"/>
        <v>894.5</v>
      </c>
      <c r="N72" s="39" t="s">
        <v>67</v>
      </c>
      <c r="O72" s="38">
        <v>2</v>
      </c>
      <c r="P72" s="38">
        <v>2</v>
      </c>
      <c r="Q72" s="38">
        <v>3</v>
      </c>
      <c r="R72" s="38">
        <v>2</v>
      </c>
      <c r="S72" s="55"/>
      <c r="T72" s="46">
        <f t="shared" si="6"/>
        <v>9</v>
      </c>
      <c r="U72" s="47" t="s">
        <v>573</v>
      </c>
      <c r="V72" s="41">
        <v>450</v>
      </c>
      <c r="W72" s="39" t="s">
        <v>244</v>
      </c>
      <c r="X72" s="39" t="s">
        <v>71</v>
      </c>
      <c r="Y72" s="48">
        <v>2</v>
      </c>
      <c r="Z72" s="48">
        <v>3</v>
      </c>
      <c r="AA72" s="48">
        <v>3</v>
      </c>
      <c r="AB72" s="48"/>
      <c r="AC72" s="46">
        <f t="shared" si="7"/>
        <v>8</v>
      </c>
      <c r="AD72" s="50">
        <f t="shared" si="8"/>
        <v>17</v>
      </c>
      <c r="AE72" s="41" t="s">
        <v>79</v>
      </c>
      <c r="AF72" s="41"/>
      <c r="AG72" s="51"/>
      <c r="AH72" s="51"/>
    </row>
    <row r="73" spans="1:34" s="52" customFormat="1" ht="148.80000000000001" x14ac:dyDescent="0.25">
      <c r="A73" s="55" t="s">
        <v>982</v>
      </c>
      <c r="B73" s="41" t="s">
        <v>41</v>
      </c>
      <c r="C73" s="39" t="s">
        <v>293</v>
      </c>
      <c r="D73" s="40" t="s">
        <v>983</v>
      </c>
      <c r="E73" s="39" t="s">
        <v>984</v>
      </c>
      <c r="F73" s="39" t="s">
        <v>985</v>
      </c>
      <c r="G73" s="41">
        <v>46.0503</v>
      </c>
      <c r="H73" s="39" t="s">
        <v>325</v>
      </c>
      <c r="I73" s="39" t="s">
        <v>186</v>
      </c>
      <c r="J73" s="42">
        <v>37627.199999999997</v>
      </c>
      <c r="K73" s="43">
        <v>61360</v>
      </c>
      <c r="L73" s="41">
        <v>1397</v>
      </c>
      <c r="M73" s="45">
        <f t="shared" si="5"/>
        <v>698.5</v>
      </c>
      <c r="N73" s="39" t="s">
        <v>67</v>
      </c>
      <c r="O73" s="38">
        <v>2</v>
      </c>
      <c r="P73" s="38">
        <v>2</v>
      </c>
      <c r="Q73" s="38">
        <v>3</v>
      </c>
      <c r="R73" s="38">
        <v>2</v>
      </c>
      <c r="S73" s="55"/>
      <c r="T73" s="46">
        <f t="shared" si="6"/>
        <v>9</v>
      </c>
      <c r="U73" s="47" t="s">
        <v>284</v>
      </c>
      <c r="V73" s="41">
        <v>780</v>
      </c>
      <c r="W73" s="39" t="s">
        <v>244</v>
      </c>
      <c r="X73" s="39" t="s">
        <v>71</v>
      </c>
      <c r="Y73" s="48">
        <v>3</v>
      </c>
      <c r="Z73" s="48">
        <v>1</v>
      </c>
      <c r="AA73" s="48">
        <v>2</v>
      </c>
      <c r="AB73" s="48"/>
      <c r="AC73" s="46">
        <f t="shared" si="7"/>
        <v>6</v>
      </c>
      <c r="AD73" s="50">
        <f t="shared" si="8"/>
        <v>15</v>
      </c>
      <c r="AE73" s="41" t="s">
        <v>288</v>
      </c>
      <c r="AF73" s="39" t="s">
        <v>986</v>
      </c>
      <c r="AG73" s="51"/>
      <c r="AH73" s="51"/>
    </row>
    <row r="74" spans="1:34" s="52" customFormat="1" ht="223.2" x14ac:dyDescent="0.25">
      <c r="A74" s="55" t="s">
        <v>987</v>
      </c>
      <c r="B74" s="41" t="s">
        <v>41</v>
      </c>
      <c r="C74" s="39" t="s">
        <v>293</v>
      </c>
      <c r="D74" s="40" t="s">
        <v>988</v>
      </c>
      <c r="E74" s="39" t="s">
        <v>192</v>
      </c>
      <c r="F74" s="39" t="s">
        <v>50</v>
      </c>
      <c r="G74" s="41">
        <v>47.030299999999997</v>
      </c>
      <c r="H74" s="39" t="s">
        <v>56</v>
      </c>
      <c r="I74" s="39" t="s">
        <v>58</v>
      </c>
      <c r="J74" s="42">
        <v>38625.599999999999</v>
      </c>
      <c r="K74" s="43">
        <v>63772.800000000003</v>
      </c>
      <c r="L74" s="44">
        <v>1438</v>
      </c>
      <c r="M74" s="45">
        <f t="shared" si="5"/>
        <v>719</v>
      </c>
      <c r="N74" s="39" t="s">
        <v>67</v>
      </c>
      <c r="O74" s="38">
        <v>2</v>
      </c>
      <c r="P74" s="38">
        <v>2</v>
      </c>
      <c r="Q74" s="38">
        <v>3</v>
      </c>
      <c r="R74" s="38">
        <v>2</v>
      </c>
      <c r="S74" s="55"/>
      <c r="T74" s="46">
        <f t="shared" si="6"/>
        <v>9</v>
      </c>
      <c r="U74" s="47" t="s">
        <v>121</v>
      </c>
      <c r="V74" s="41"/>
      <c r="W74" s="39" t="s">
        <v>244</v>
      </c>
      <c r="X74" s="39" t="s">
        <v>71</v>
      </c>
      <c r="Y74" s="48">
        <v>2</v>
      </c>
      <c r="Z74" s="48">
        <v>2</v>
      </c>
      <c r="AA74" s="48">
        <v>2</v>
      </c>
      <c r="AB74" s="48"/>
      <c r="AC74" s="46">
        <f t="shared" si="7"/>
        <v>6</v>
      </c>
      <c r="AD74" s="50">
        <f t="shared" si="8"/>
        <v>15</v>
      </c>
      <c r="AE74" s="41" t="s">
        <v>288</v>
      </c>
      <c r="AF74" s="39" t="s">
        <v>304</v>
      </c>
      <c r="AG74" s="51"/>
      <c r="AH74" s="51"/>
    </row>
    <row r="75" spans="1:34" s="52" customFormat="1" ht="148.80000000000001" x14ac:dyDescent="0.25">
      <c r="A75" s="55" t="s">
        <v>989</v>
      </c>
      <c r="B75" s="41" t="s">
        <v>41</v>
      </c>
      <c r="C75" s="39" t="s">
        <v>293</v>
      </c>
      <c r="D75" s="40" t="s">
        <v>990</v>
      </c>
      <c r="E75" s="39" t="s">
        <v>991</v>
      </c>
      <c r="F75" s="39" t="s">
        <v>992</v>
      </c>
      <c r="G75" s="39">
        <v>49.020200000000003</v>
      </c>
      <c r="H75" s="39" t="s">
        <v>993</v>
      </c>
      <c r="I75" s="39" t="s">
        <v>994</v>
      </c>
      <c r="J75" s="53">
        <v>35776</v>
      </c>
      <c r="K75" s="53">
        <v>56243.199999999997</v>
      </c>
      <c r="L75" s="54">
        <v>2008</v>
      </c>
      <c r="M75" s="45">
        <f t="shared" si="5"/>
        <v>1004</v>
      </c>
      <c r="N75" s="39" t="s">
        <v>67</v>
      </c>
      <c r="O75" s="38">
        <v>2</v>
      </c>
      <c r="P75" s="38">
        <v>2</v>
      </c>
      <c r="Q75" s="38">
        <v>3</v>
      </c>
      <c r="R75" s="38">
        <v>2</v>
      </c>
      <c r="S75" s="55"/>
      <c r="T75" s="46">
        <f t="shared" si="6"/>
        <v>9</v>
      </c>
      <c r="U75" s="47" t="s">
        <v>573</v>
      </c>
      <c r="V75" s="41">
        <v>300</v>
      </c>
      <c r="W75" s="39" t="s">
        <v>244</v>
      </c>
      <c r="X75" s="39" t="s">
        <v>995</v>
      </c>
      <c r="Y75" s="48">
        <v>1</v>
      </c>
      <c r="Z75" s="48">
        <v>3</v>
      </c>
      <c r="AA75" s="48">
        <v>2</v>
      </c>
      <c r="AB75" s="48"/>
      <c r="AC75" s="46">
        <f t="shared" si="7"/>
        <v>6</v>
      </c>
      <c r="AD75" s="50">
        <f t="shared" si="8"/>
        <v>15</v>
      </c>
      <c r="AE75" s="41" t="s">
        <v>288</v>
      </c>
      <c r="AF75" s="39" t="s">
        <v>996</v>
      </c>
      <c r="AG75" s="51"/>
      <c r="AH75" s="51"/>
    </row>
    <row r="76" spans="1:34" s="52" customFormat="1" ht="241.8" x14ac:dyDescent="0.25">
      <c r="A76" s="55" t="s">
        <v>997</v>
      </c>
      <c r="B76" s="41" t="s">
        <v>41</v>
      </c>
      <c r="C76" s="39" t="s">
        <v>293</v>
      </c>
      <c r="D76" s="40" t="s">
        <v>998</v>
      </c>
      <c r="E76" s="39" t="s">
        <v>999</v>
      </c>
      <c r="F76" s="39" t="s">
        <v>1000</v>
      </c>
      <c r="G76" s="39">
        <v>46.041499999999999</v>
      </c>
      <c r="H76" s="39" t="s">
        <v>1001</v>
      </c>
      <c r="I76" s="39" t="s">
        <v>1002</v>
      </c>
      <c r="J76" s="53">
        <v>30388.799999999999</v>
      </c>
      <c r="K76" s="53">
        <v>57200</v>
      </c>
      <c r="L76" s="54">
        <v>1032</v>
      </c>
      <c r="M76" s="45">
        <f t="shared" si="5"/>
        <v>516</v>
      </c>
      <c r="N76" s="39" t="s">
        <v>67</v>
      </c>
      <c r="O76" s="38">
        <v>2</v>
      </c>
      <c r="P76" s="38">
        <v>2</v>
      </c>
      <c r="Q76" s="38">
        <v>3</v>
      </c>
      <c r="R76" s="38">
        <v>3</v>
      </c>
      <c r="S76" s="55"/>
      <c r="T76" s="46">
        <f t="shared" si="6"/>
        <v>10</v>
      </c>
      <c r="U76" s="47" t="s">
        <v>284</v>
      </c>
      <c r="V76" s="41">
        <v>630</v>
      </c>
      <c r="W76" s="39" t="s">
        <v>244</v>
      </c>
      <c r="X76" s="39" t="s">
        <v>1003</v>
      </c>
      <c r="Y76" s="48">
        <v>2</v>
      </c>
      <c r="Z76" s="48">
        <v>2</v>
      </c>
      <c r="AA76" s="48">
        <v>1</v>
      </c>
      <c r="AB76" s="48"/>
      <c r="AC76" s="46">
        <f t="shared" si="7"/>
        <v>5</v>
      </c>
      <c r="AD76" s="50">
        <f t="shared" si="8"/>
        <v>15</v>
      </c>
      <c r="AE76" s="41" t="s">
        <v>288</v>
      </c>
      <c r="AF76" s="39" t="s">
        <v>290</v>
      </c>
      <c r="AG76" s="51"/>
      <c r="AH76" s="51"/>
    </row>
    <row r="77" spans="1:34" s="52" customFormat="1" ht="111.6" x14ac:dyDescent="0.25">
      <c r="A77" s="55" t="s">
        <v>1004</v>
      </c>
      <c r="B77" s="41" t="s">
        <v>41</v>
      </c>
      <c r="C77" s="39" t="s">
        <v>293</v>
      </c>
      <c r="D77" s="40" t="s">
        <v>1005</v>
      </c>
      <c r="E77" s="39" t="s">
        <v>900</v>
      </c>
      <c r="F77" s="39" t="s">
        <v>571</v>
      </c>
      <c r="G77" s="39">
        <v>47.020099999999999</v>
      </c>
      <c r="H77" s="39" t="s">
        <v>310</v>
      </c>
      <c r="I77" s="39" t="s">
        <v>186</v>
      </c>
      <c r="J77" s="53">
        <v>39395.199999999997</v>
      </c>
      <c r="K77" s="53">
        <v>72758.399999999994</v>
      </c>
      <c r="L77" s="54">
        <v>1789</v>
      </c>
      <c r="M77" s="45">
        <f t="shared" si="5"/>
        <v>894.5</v>
      </c>
      <c r="N77" s="39" t="s">
        <v>67</v>
      </c>
      <c r="O77" s="38">
        <v>2</v>
      </c>
      <c r="P77" s="38">
        <v>2</v>
      </c>
      <c r="Q77" s="38">
        <v>3</v>
      </c>
      <c r="R77" s="38">
        <v>2</v>
      </c>
      <c r="S77" s="55"/>
      <c r="T77" s="46">
        <f t="shared" si="6"/>
        <v>9</v>
      </c>
      <c r="U77" s="47" t="s">
        <v>573</v>
      </c>
      <c r="V77" s="41">
        <v>450</v>
      </c>
      <c r="W77" s="39" t="s">
        <v>244</v>
      </c>
      <c r="X77" s="39" t="s">
        <v>71</v>
      </c>
      <c r="Y77" s="48">
        <v>1</v>
      </c>
      <c r="Z77" s="48">
        <v>3</v>
      </c>
      <c r="AA77" s="48">
        <v>3</v>
      </c>
      <c r="AB77" s="48"/>
      <c r="AC77" s="46">
        <f t="shared" si="7"/>
        <v>7</v>
      </c>
      <c r="AD77" s="50">
        <f t="shared" si="8"/>
        <v>16</v>
      </c>
      <c r="AE77" s="41" t="s">
        <v>288</v>
      </c>
      <c r="AF77" s="39" t="s">
        <v>1006</v>
      </c>
      <c r="AG77" s="51"/>
      <c r="AH77" s="51"/>
    </row>
    <row r="78" spans="1:34" s="52" customFormat="1" ht="186" x14ac:dyDescent="0.25">
      <c r="A78" s="55" t="s">
        <v>1007</v>
      </c>
      <c r="B78" s="41" t="s">
        <v>41</v>
      </c>
      <c r="C78" s="39" t="s">
        <v>293</v>
      </c>
      <c r="D78" s="40" t="s">
        <v>1008</v>
      </c>
      <c r="E78" s="39" t="s">
        <v>1009</v>
      </c>
      <c r="F78" s="39" t="s">
        <v>1010</v>
      </c>
      <c r="G78" s="39">
        <v>48.050800000000002</v>
      </c>
      <c r="H78" s="39" t="s">
        <v>1011</v>
      </c>
      <c r="I78" s="39" t="s">
        <v>1012</v>
      </c>
      <c r="J78" s="53">
        <v>37876.800000000003</v>
      </c>
      <c r="K78" s="39">
        <v>61360</v>
      </c>
      <c r="L78" s="54">
        <v>158</v>
      </c>
      <c r="M78" s="45">
        <f t="shared" si="5"/>
        <v>79</v>
      </c>
      <c r="N78" s="39" t="s">
        <v>67</v>
      </c>
      <c r="O78" s="38">
        <v>2</v>
      </c>
      <c r="P78" s="38">
        <v>1</v>
      </c>
      <c r="Q78" s="38">
        <v>3</v>
      </c>
      <c r="R78" s="38">
        <v>2</v>
      </c>
      <c r="S78" s="55"/>
      <c r="T78" s="46">
        <f t="shared" si="6"/>
        <v>8</v>
      </c>
      <c r="U78" s="47" t="s">
        <v>121</v>
      </c>
      <c r="V78" s="41">
        <v>780</v>
      </c>
      <c r="W78" s="39" t="s">
        <v>244</v>
      </c>
      <c r="X78" s="39" t="s">
        <v>71</v>
      </c>
      <c r="Y78" s="48">
        <v>3</v>
      </c>
      <c r="Z78" s="48">
        <v>2</v>
      </c>
      <c r="AA78" s="48">
        <v>3</v>
      </c>
      <c r="AB78" s="48"/>
      <c r="AC78" s="46">
        <f t="shared" si="7"/>
        <v>8</v>
      </c>
      <c r="AD78" s="50">
        <f t="shared" si="8"/>
        <v>16</v>
      </c>
      <c r="AE78" s="41" t="s">
        <v>288</v>
      </c>
      <c r="AF78" s="39" t="s">
        <v>304</v>
      </c>
      <c r="AG78" s="51"/>
      <c r="AH78" s="51"/>
    </row>
    <row r="79" spans="1:34" s="52" customFormat="1" ht="204.6" x14ac:dyDescent="0.25">
      <c r="A79" s="55" t="s">
        <v>1013</v>
      </c>
      <c r="B79" s="41" t="s">
        <v>41</v>
      </c>
      <c r="C79" s="39" t="s">
        <v>293</v>
      </c>
      <c r="D79" s="40" t="s">
        <v>1014</v>
      </c>
      <c r="E79" s="39" t="s">
        <v>1015</v>
      </c>
      <c r="F79" s="39" t="s">
        <v>1016</v>
      </c>
      <c r="G79" s="39">
        <v>46.030200000000001</v>
      </c>
      <c r="H79" s="39" t="s">
        <v>1017</v>
      </c>
      <c r="I79" s="39" t="s">
        <v>346</v>
      </c>
      <c r="J79" s="53">
        <v>44865.599999999999</v>
      </c>
      <c r="K79" s="53">
        <v>72238.399999999994</v>
      </c>
      <c r="L79" s="54">
        <v>1668</v>
      </c>
      <c r="M79" s="45">
        <f t="shared" si="5"/>
        <v>834</v>
      </c>
      <c r="N79" s="39" t="s">
        <v>130</v>
      </c>
      <c r="O79" s="38">
        <v>2</v>
      </c>
      <c r="P79" s="38">
        <v>2</v>
      </c>
      <c r="Q79" s="38">
        <v>3</v>
      </c>
      <c r="R79" s="38">
        <v>2</v>
      </c>
      <c r="S79" s="55"/>
      <c r="T79" s="46">
        <f t="shared" si="6"/>
        <v>9</v>
      </c>
      <c r="U79" s="47" t="s">
        <v>284</v>
      </c>
      <c r="V79" s="41">
        <v>720</v>
      </c>
      <c r="W79" s="39" t="s">
        <v>244</v>
      </c>
      <c r="X79" s="39" t="s">
        <v>71</v>
      </c>
      <c r="Y79" s="48">
        <v>2</v>
      </c>
      <c r="Z79" s="48">
        <v>1</v>
      </c>
      <c r="AA79" s="48">
        <v>3</v>
      </c>
      <c r="AB79" s="48"/>
      <c r="AC79" s="46">
        <f t="shared" si="7"/>
        <v>6</v>
      </c>
      <c r="AD79" s="50">
        <f t="shared" si="8"/>
        <v>15</v>
      </c>
      <c r="AE79" s="41" t="s">
        <v>288</v>
      </c>
      <c r="AF79" s="39" t="s">
        <v>304</v>
      </c>
      <c r="AG79" s="51"/>
      <c r="AH79" s="51"/>
    </row>
    <row r="80" spans="1:34" s="52" customFormat="1" ht="223.2" x14ac:dyDescent="0.25">
      <c r="A80" s="55" t="s">
        <v>1148</v>
      </c>
      <c r="B80" s="41" t="s">
        <v>41</v>
      </c>
      <c r="C80" s="39" t="s">
        <v>293</v>
      </c>
      <c r="D80" s="40" t="s">
        <v>1149</v>
      </c>
      <c r="E80" s="39" t="s">
        <v>999</v>
      </c>
      <c r="F80" s="39" t="s">
        <v>1016</v>
      </c>
      <c r="G80" s="41">
        <v>46.030200000000001</v>
      </c>
      <c r="H80" s="41" t="s">
        <v>1017</v>
      </c>
      <c r="I80" s="39" t="s">
        <v>346</v>
      </c>
      <c r="J80" s="42">
        <v>44865.599999999999</v>
      </c>
      <c r="K80" s="42">
        <v>72238.399999999994</v>
      </c>
      <c r="L80" s="44">
        <v>1668</v>
      </c>
      <c r="M80" s="45">
        <f t="shared" si="5"/>
        <v>834</v>
      </c>
      <c r="N80" s="39" t="s">
        <v>67</v>
      </c>
      <c r="O80" s="38">
        <v>2</v>
      </c>
      <c r="P80" s="38">
        <v>2</v>
      </c>
      <c r="Q80" s="38">
        <v>3</v>
      </c>
      <c r="R80" s="38">
        <v>2</v>
      </c>
      <c r="S80" s="55"/>
      <c r="T80" s="46">
        <f t="shared" si="6"/>
        <v>9</v>
      </c>
      <c r="U80" s="47" t="s">
        <v>1150</v>
      </c>
      <c r="V80" s="41">
        <v>720</v>
      </c>
      <c r="W80" s="39" t="s">
        <v>244</v>
      </c>
      <c r="X80" s="39" t="s">
        <v>1003</v>
      </c>
      <c r="Y80" s="48">
        <v>2</v>
      </c>
      <c r="Z80" s="48">
        <v>1</v>
      </c>
      <c r="AA80" s="48">
        <v>2</v>
      </c>
      <c r="AB80" s="48"/>
      <c r="AC80" s="46">
        <f t="shared" si="7"/>
        <v>5</v>
      </c>
      <c r="AD80" s="50">
        <f t="shared" si="8"/>
        <v>14</v>
      </c>
      <c r="AE80" s="41" t="s">
        <v>435</v>
      </c>
      <c r="AF80" s="39" t="s">
        <v>290</v>
      </c>
      <c r="AG80" s="51"/>
      <c r="AH80" s="51"/>
    </row>
    <row r="81" spans="1:34" s="52" customFormat="1" ht="223.2" x14ac:dyDescent="0.25">
      <c r="A81" s="55" t="s">
        <v>1151</v>
      </c>
      <c r="B81" s="41" t="s">
        <v>41</v>
      </c>
      <c r="C81" s="39" t="s">
        <v>293</v>
      </c>
      <c r="D81" s="40" t="s">
        <v>1152</v>
      </c>
      <c r="E81" s="39" t="s">
        <v>999</v>
      </c>
      <c r="F81" s="39" t="s">
        <v>985</v>
      </c>
      <c r="G81" s="41">
        <v>46.0503</v>
      </c>
      <c r="H81" s="39" t="s">
        <v>325</v>
      </c>
      <c r="I81" s="39" t="s">
        <v>186</v>
      </c>
      <c r="J81" s="42">
        <v>37627.199999999997</v>
      </c>
      <c r="K81" s="43">
        <v>63606.400000000001</v>
      </c>
      <c r="L81" s="41">
        <v>1397</v>
      </c>
      <c r="M81" s="45">
        <f t="shared" si="5"/>
        <v>698.5</v>
      </c>
      <c r="N81" s="39" t="s">
        <v>67</v>
      </c>
      <c r="O81" s="38">
        <v>2</v>
      </c>
      <c r="P81" s="38">
        <v>2</v>
      </c>
      <c r="Q81" s="38">
        <v>3</v>
      </c>
      <c r="R81" s="38">
        <v>2</v>
      </c>
      <c r="S81" s="55"/>
      <c r="T81" s="46">
        <f t="shared" si="6"/>
        <v>9</v>
      </c>
      <c r="U81" s="47" t="s">
        <v>284</v>
      </c>
      <c r="V81" s="41">
        <v>720</v>
      </c>
      <c r="W81" s="39" t="s">
        <v>244</v>
      </c>
      <c r="X81" s="39" t="s">
        <v>1003</v>
      </c>
      <c r="Y81" s="48">
        <v>2</v>
      </c>
      <c r="Z81" s="48">
        <v>1</v>
      </c>
      <c r="AA81" s="48">
        <v>2</v>
      </c>
      <c r="AB81" s="48"/>
      <c r="AC81" s="46">
        <f t="shared" si="7"/>
        <v>5</v>
      </c>
      <c r="AD81" s="50">
        <f t="shared" si="8"/>
        <v>14</v>
      </c>
      <c r="AE81" s="41" t="s">
        <v>435</v>
      </c>
      <c r="AF81" s="39" t="s">
        <v>290</v>
      </c>
      <c r="AG81" s="51"/>
      <c r="AH81" s="51"/>
    </row>
    <row r="82" spans="1:34" s="52" customFormat="1" ht="223.2" x14ac:dyDescent="0.25">
      <c r="A82" s="55" t="s">
        <v>1153</v>
      </c>
      <c r="B82" s="41" t="s">
        <v>41</v>
      </c>
      <c r="C82" s="39" t="s">
        <v>293</v>
      </c>
      <c r="D82" s="40" t="s">
        <v>1154</v>
      </c>
      <c r="E82" s="39" t="s">
        <v>999</v>
      </c>
      <c r="F82" s="39" t="s">
        <v>1016</v>
      </c>
      <c r="G82" s="39">
        <v>46.030200000000001</v>
      </c>
      <c r="H82" s="39" t="s">
        <v>1017</v>
      </c>
      <c r="I82" s="39" t="s">
        <v>346</v>
      </c>
      <c r="J82" s="53">
        <v>44865.599999999999</v>
      </c>
      <c r="K82" s="53">
        <v>72238.399999999994</v>
      </c>
      <c r="L82" s="54">
        <v>1668</v>
      </c>
      <c r="M82" s="45">
        <f t="shared" si="5"/>
        <v>834</v>
      </c>
      <c r="N82" s="39" t="s">
        <v>67</v>
      </c>
      <c r="O82" s="38">
        <v>2</v>
      </c>
      <c r="P82" s="38">
        <v>2</v>
      </c>
      <c r="Q82" s="38">
        <v>3</v>
      </c>
      <c r="R82" s="38">
        <v>2</v>
      </c>
      <c r="S82" s="55"/>
      <c r="T82" s="46">
        <f t="shared" si="6"/>
        <v>9</v>
      </c>
      <c r="U82" s="47" t="s">
        <v>284</v>
      </c>
      <c r="V82" s="41">
        <v>720</v>
      </c>
      <c r="W82" s="39" t="s">
        <v>244</v>
      </c>
      <c r="X82" s="39" t="s">
        <v>1003</v>
      </c>
      <c r="Y82" s="48">
        <v>2</v>
      </c>
      <c r="Z82" s="48">
        <v>1</v>
      </c>
      <c r="AA82" s="48">
        <v>2</v>
      </c>
      <c r="AB82" s="48"/>
      <c r="AC82" s="46">
        <f t="shared" si="7"/>
        <v>5</v>
      </c>
      <c r="AD82" s="50">
        <f t="shared" si="8"/>
        <v>14</v>
      </c>
      <c r="AE82" s="41" t="s">
        <v>435</v>
      </c>
      <c r="AF82" s="39" t="s">
        <v>290</v>
      </c>
      <c r="AG82" s="51"/>
      <c r="AH82" s="51"/>
    </row>
    <row r="83" spans="1:34" s="52" customFormat="1" ht="223.2" x14ac:dyDescent="0.25">
      <c r="A83" s="55" t="s">
        <v>1155</v>
      </c>
      <c r="B83" s="41" t="s">
        <v>41</v>
      </c>
      <c r="C83" s="39" t="s">
        <v>293</v>
      </c>
      <c r="D83" s="40" t="s">
        <v>1156</v>
      </c>
      <c r="E83" s="39" t="s">
        <v>999</v>
      </c>
      <c r="F83" s="39" t="s">
        <v>1157</v>
      </c>
      <c r="G83" s="39">
        <v>47.010300000000001</v>
      </c>
      <c r="H83" s="39" t="s">
        <v>1158</v>
      </c>
      <c r="I83" s="39" t="s">
        <v>1159</v>
      </c>
      <c r="J83" s="53">
        <v>37481.599999999999</v>
      </c>
      <c r="K83" s="53">
        <v>61963.199999999997</v>
      </c>
      <c r="L83" s="54">
        <v>699</v>
      </c>
      <c r="M83" s="45">
        <f t="shared" si="5"/>
        <v>349.5</v>
      </c>
      <c r="N83" s="39" t="s">
        <v>67</v>
      </c>
      <c r="O83" s="38">
        <v>2</v>
      </c>
      <c r="P83" s="38">
        <v>1</v>
      </c>
      <c r="Q83" s="38">
        <v>3</v>
      </c>
      <c r="R83" s="38">
        <v>2</v>
      </c>
      <c r="S83" s="55"/>
      <c r="T83" s="46">
        <f t="shared" si="6"/>
        <v>8</v>
      </c>
      <c r="U83" s="47" t="s">
        <v>1160</v>
      </c>
      <c r="V83" s="41">
        <v>540</v>
      </c>
      <c r="W83" s="39" t="s">
        <v>244</v>
      </c>
      <c r="X83" s="39" t="s">
        <v>1003</v>
      </c>
      <c r="Y83" s="48">
        <v>2</v>
      </c>
      <c r="Z83" s="48">
        <v>2</v>
      </c>
      <c r="AA83" s="48">
        <v>2</v>
      </c>
      <c r="AB83" s="48"/>
      <c r="AC83" s="46">
        <f t="shared" si="7"/>
        <v>6</v>
      </c>
      <c r="AD83" s="50">
        <f t="shared" si="8"/>
        <v>14</v>
      </c>
      <c r="AE83" s="41" t="s">
        <v>435</v>
      </c>
      <c r="AF83" s="39" t="s">
        <v>290</v>
      </c>
      <c r="AG83" s="51"/>
      <c r="AH83" s="51"/>
    </row>
    <row r="84" spans="1:34" s="52" customFormat="1" ht="223.2" x14ac:dyDescent="0.25">
      <c r="A84" s="55" t="s">
        <v>1161</v>
      </c>
      <c r="B84" s="41" t="s">
        <v>41</v>
      </c>
      <c r="C84" s="39" t="s">
        <v>293</v>
      </c>
      <c r="D84" s="40" t="s">
        <v>1162</v>
      </c>
      <c r="E84" s="39" t="s">
        <v>999</v>
      </c>
      <c r="F84" s="39" t="s">
        <v>1016</v>
      </c>
      <c r="G84" s="39">
        <v>46.030200000000001</v>
      </c>
      <c r="H84" s="39" t="s">
        <v>1017</v>
      </c>
      <c r="I84" s="39" t="s">
        <v>346</v>
      </c>
      <c r="J84" s="53">
        <v>44865.599999999999</v>
      </c>
      <c r="K84" s="53">
        <v>72238.399999999994</v>
      </c>
      <c r="L84" s="54">
        <v>1668</v>
      </c>
      <c r="M84" s="45">
        <f t="shared" si="5"/>
        <v>834</v>
      </c>
      <c r="N84" s="39" t="s">
        <v>67</v>
      </c>
      <c r="O84" s="38">
        <v>2</v>
      </c>
      <c r="P84" s="38">
        <v>2</v>
      </c>
      <c r="Q84" s="38">
        <v>3</v>
      </c>
      <c r="R84" s="38">
        <v>2</v>
      </c>
      <c r="S84" s="55"/>
      <c r="T84" s="46">
        <f t="shared" si="6"/>
        <v>9</v>
      </c>
      <c r="U84" s="47" t="s">
        <v>1163</v>
      </c>
      <c r="V84" s="41">
        <v>720</v>
      </c>
      <c r="W84" s="39" t="s">
        <v>244</v>
      </c>
      <c r="X84" s="39" t="s">
        <v>1003</v>
      </c>
      <c r="Y84" s="48">
        <v>2</v>
      </c>
      <c r="Z84" s="48">
        <v>1</v>
      </c>
      <c r="AA84" s="48">
        <v>1</v>
      </c>
      <c r="AB84" s="48"/>
      <c r="AC84" s="46">
        <f t="shared" si="7"/>
        <v>4</v>
      </c>
      <c r="AD84" s="50">
        <f t="shared" si="8"/>
        <v>13</v>
      </c>
      <c r="AE84" s="41" t="s">
        <v>435</v>
      </c>
      <c r="AF84" s="39" t="s">
        <v>290</v>
      </c>
      <c r="AG84" s="51"/>
      <c r="AH84" s="51"/>
    </row>
    <row r="85" spans="1:34" s="52" customFormat="1" ht="111.6" x14ac:dyDescent="0.25">
      <c r="A85" s="55" t="s">
        <v>1164</v>
      </c>
      <c r="B85" s="41" t="s">
        <v>41</v>
      </c>
      <c r="C85" s="39" t="s">
        <v>293</v>
      </c>
      <c r="D85" s="40" t="s">
        <v>1165</v>
      </c>
      <c r="E85" s="39" t="s">
        <v>1166</v>
      </c>
      <c r="F85" s="39" t="s">
        <v>571</v>
      </c>
      <c r="G85" s="39">
        <v>47.020099999999999</v>
      </c>
      <c r="H85" s="39" t="s">
        <v>310</v>
      </c>
      <c r="I85" s="39" t="s">
        <v>186</v>
      </c>
      <c r="J85" s="53">
        <v>39395.199999999997</v>
      </c>
      <c r="K85" s="53">
        <v>72758.399999999994</v>
      </c>
      <c r="L85" s="54">
        <v>1789</v>
      </c>
      <c r="M85" s="45">
        <f t="shared" si="5"/>
        <v>894.5</v>
      </c>
      <c r="N85" s="39" t="s">
        <v>67</v>
      </c>
      <c r="O85" s="38">
        <v>2</v>
      </c>
      <c r="P85" s="38">
        <v>2</v>
      </c>
      <c r="Q85" s="38">
        <v>3</v>
      </c>
      <c r="R85" s="38">
        <v>2</v>
      </c>
      <c r="S85" s="55"/>
      <c r="T85" s="46">
        <f t="shared" si="6"/>
        <v>9</v>
      </c>
      <c r="U85" s="47" t="s">
        <v>573</v>
      </c>
      <c r="V85" s="41">
        <v>450</v>
      </c>
      <c r="W85" s="39" t="s">
        <v>244</v>
      </c>
      <c r="X85" s="39" t="s">
        <v>1132</v>
      </c>
      <c r="Y85" s="48">
        <v>1</v>
      </c>
      <c r="Z85" s="48">
        <v>3</v>
      </c>
      <c r="AA85" s="48">
        <v>0</v>
      </c>
      <c r="AB85" s="48"/>
      <c r="AC85" s="46">
        <f t="shared" si="7"/>
        <v>4</v>
      </c>
      <c r="AD85" s="50">
        <f t="shared" si="8"/>
        <v>13</v>
      </c>
      <c r="AE85" s="41" t="s">
        <v>435</v>
      </c>
      <c r="AF85" s="39" t="s">
        <v>290</v>
      </c>
      <c r="AG85" s="51"/>
      <c r="AH85" s="51"/>
    </row>
    <row r="86" spans="1:34" s="52" customFormat="1" ht="260.39999999999998" x14ac:dyDescent="0.25">
      <c r="A86" s="55" t="s">
        <v>574</v>
      </c>
      <c r="B86" s="41" t="s">
        <v>41</v>
      </c>
      <c r="C86" s="39" t="s">
        <v>200</v>
      </c>
      <c r="D86" s="40" t="s">
        <v>575</v>
      </c>
      <c r="E86" s="39" t="s">
        <v>576</v>
      </c>
      <c r="F86" s="39" t="s">
        <v>577</v>
      </c>
      <c r="G86" s="39">
        <v>11.0901</v>
      </c>
      <c r="H86" s="39" t="s">
        <v>578</v>
      </c>
      <c r="I86" s="39" t="s">
        <v>222</v>
      </c>
      <c r="J86" s="53">
        <v>55764.800000000003</v>
      </c>
      <c r="K86" s="53">
        <v>114587.2</v>
      </c>
      <c r="L86" s="54">
        <v>605</v>
      </c>
      <c r="M86" s="45">
        <f t="shared" si="5"/>
        <v>302.5</v>
      </c>
      <c r="N86" s="39" t="s">
        <v>67</v>
      </c>
      <c r="O86" s="38">
        <v>3</v>
      </c>
      <c r="P86" s="38">
        <v>1</v>
      </c>
      <c r="Q86" s="38">
        <v>3</v>
      </c>
      <c r="R86" s="38">
        <v>3</v>
      </c>
      <c r="S86" s="55"/>
      <c r="T86" s="46">
        <f t="shared" si="6"/>
        <v>10</v>
      </c>
      <c r="U86" s="39" t="s">
        <v>584</v>
      </c>
      <c r="V86" s="41">
        <v>150</v>
      </c>
      <c r="W86" s="39" t="s">
        <v>70</v>
      </c>
      <c r="X86" s="39" t="s">
        <v>71</v>
      </c>
      <c r="Y86" s="48">
        <v>3</v>
      </c>
      <c r="Z86" s="48">
        <v>3</v>
      </c>
      <c r="AA86" s="48">
        <v>3</v>
      </c>
      <c r="AB86" s="48"/>
      <c r="AC86" s="46">
        <f t="shared" si="7"/>
        <v>9</v>
      </c>
      <c r="AD86" s="50">
        <f t="shared" si="8"/>
        <v>19</v>
      </c>
      <c r="AE86" s="41" t="s">
        <v>79</v>
      </c>
      <c r="AF86" s="41"/>
      <c r="AG86" s="51"/>
      <c r="AH86" s="51"/>
    </row>
    <row r="87" spans="1:34" s="52" customFormat="1" ht="260.39999999999998" x14ac:dyDescent="0.25">
      <c r="A87" s="55" t="s">
        <v>585</v>
      </c>
      <c r="B87" s="41" t="s">
        <v>41</v>
      </c>
      <c r="C87" s="39" t="s">
        <v>200</v>
      </c>
      <c r="D87" s="40" t="s">
        <v>586</v>
      </c>
      <c r="E87" s="39" t="s">
        <v>588</v>
      </c>
      <c r="F87" s="39" t="s">
        <v>589</v>
      </c>
      <c r="G87" s="39">
        <v>15.1204</v>
      </c>
      <c r="H87" s="39" t="s">
        <v>590</v>
      </c>
      <c r="I87" s="39" t="s">
        <v>222</v>
      </c>
      <c r="J87" s="53">
        <v>48110.400000000001</v>
      </c>
      <c r="K87" s="53">
        <v>103812.8</v>
      </c>
      <c r="L87" s="54">
        <v>1198</v>
      </c>
      <c r="M87" s="45">
        <f t="shared" si="5"/>
        <v>599</v>
      </c>
      <c r="N87" s="39" t="s">
        <v>130</v>
      </c>
      <c r="O87" s="38">
        <v>3</v>
      </c>
      <c r="P87" s="38">
        <v>2</v>
      </c>
      <c r="Q87" s="38">
        <v>3</v>
      </c>
      <c r="R87" s="38">
        <v>3</v>
      </c>
      <c r="S87" s="38">
        <v>1</v>
      </c>
      <c r="T87" s="46">
        <f t="shared" si="6"/>
        <v>12</v>
      </c>
      <c r="U87" s="47" t="s">
        <v>419</v>
      </c>
      <c r="V87" s="41">
        <v>150</v>
      </c>
      <c r="W87" s="39" t="s">
        <v>244</v>
      </c>
      <c r="X87" s="39" t="s">
        <v>71</v>
      </c>
      <c r="Y87" s="48">
        <v>3</v>
      </c>
      <c r="Z87" s="48">
        <v>3</v>
      </c>
      <c r="AA87" s="48">
        <v>3</v>
      </c>
      <c r="AB87" s="48"/>
      <c r="AC87" s="46">
        <f t="shared" si="7"/>
        <v>9</v>
      </c>
      <c r="AD87" s="50">
        <f t="shared" si="8"/>
        <v>21</v>
      </c>
      <c r="AE87" s="41" t="s">
        <v>79</v>
      </c>
      <c r="AF87" s="41"/>
      <c r="AG87" s="51"/>
      <c r="AH87" s="51"/>
    </row>
    <row r="88" spans="1:34" s="52" customFormat="1" ht="260.39999999999998" x14ac:dyDescent="0.25">
      <c r="A88" s="55" t="s">
        <v>592</v>
      </c>
      <c r="B88" s="41" t="s">
        <v>41</v>
      </c>
      <c r="C88" s="39" t="s">
        <v>200</v>
      </c>
      <c r="D88" s="40" t="s">
        <v>594</v>
      </c>
      <c r="E88" s="39" t="s">
        <v>595</v>
      </c>
      <c r="F88" s="39" t="s">
        <v>577</v>
      </c>
      <c r="G88" s="39">
        <v>11.0901</v>
      </c>
      <c r="H88" s="39" t="s">
        <v>578</v>
      </c>
      <c r="I88" s="39" t="s">
        <v>222</v>
      </c>
      <c r="J88" s="53">
        <v>55764.800000000003</v>
      </c>
      <c r="K88" s="53">
        <v>114587.2</v>
      </c>
      <c r="L88" s="54">
        <v>605</v>
      </c>
      <c r="M88" s="45">
        <f t="shared" si="5"/>
        <v>302.5</v>
      </c>
      <c r="N88" s="39" t="s">
        <v>67</v>
      </c>
      <c r="O88" s="38">
        <v>3</v>
      </c>
      <c r="P88" s="38">
        <v>1</v>
      </c>
      <c r="Q88" s="38">
        <v>3</v>
      </c>
      <c r="R88" s="38">
        <v>3</v>
      </c>
      <c r="S88" s="38">
        <v>1</v>
      </c>
      <c r="T88" s="46">
        <f t="shared" si="6"/>
        <v>11</v>
      </c>
      <c r="U88" s="47" t="s">
        <v>584</v>
      </c>
      <c r="V88" s="41">
        <v>40</v>
      </c>
      <c r="W88" s="39" t="s">
        <v>244</v>
      </c>
      <c r="X88" s="39" t="s">
        <v>71</v>
      </c>
      <c r="Y88" s="48">
        <v>3</v>
      </c>
      <c r="Z88" s="48">
        <v>2</v>
      </c>
      <c r="AA88" s="48">
        <v>3</v>
      </c>
      <c r="AB88" s="48"/>
      <c r="AC88" s="46">
        <f t="shared" si="7"/>
        <v>8</v>
      </c>
      <c r="AD88" s="50">
        <f t="shared" si="8"/>
        <v>19</v>
      </c>
      <c r="AE88" s="41" t="s">
        <v>79</v>
      </c>
      <c r="AF88" s="41"/>
      <c r="AG88" s="51"/>
      <c r="AH88" s="51"/>
    </row>
    <row r="89" spans="1:34" s="52" customFormat="1" ht="260.39999999999998" x14ac:dyDescent="0.25">
      <c r="A89" s="55" t="s">
        <v>601</v>
      </c>
      <c r="B89" s="41" t="s">
        <v>41</v>
      </c>
      <c r="C89" s="39" t="s">
        <v>200</v>
      </c>
      <c r="D89" s="40" t="s">
        <v>602</v>
      </c>
      <c r="E89" s="39" t="s">
        <v>595</v>
      </c>
      <c r="F89" s="39" t="s">
        <v>589</v>
      </c>
      <c r="G89" s="39">
        <v>15.1204</v>
      </c>
      <c r="H89" s="39" t="s">
        <v>590</v>
      </c>
      <c r="I89" s="39" t="s">
        <v>222</v>
      </c>
      <c r="J89" s="53">
        <v>48110.400000000001</v>
      </c>
      <c r="K89" s="53">
        <v>103812.8</v>
      </c>
      <c r="L89" s="54">
        <v>1198</v>
      </c>
      <c r="M89" s="45">
        <f t="shared" si="5"/>
        <v>599</v>
      </c>
      <c r="N89" s="39" t="s">
        <v>67</v>
      </c>
      <c r="O89" s="38">
        <v>3</v>
      </c>
      <c r="P89" s="38">
        <v>2</v>
      </c>
      <c r="Q89" s="38">
        <v>3</v>
      </c>
      <c r="R89" s="38">
        <v>3</v>
      </c>
      <c r="S89" s="38">
        <v>1</v>
      </c>
      <c r="T89" s="46">
        <f t="shared" si="6"/>
        <v>12</v>
      </c>
      <c r="U89" s="47" t="s">
        <v>419</v>
      </c>
      <c r="V89" s="41">
        <v>120</v>
      </c>
      <c r="W89" s="39" t="s">
        <v>244</v>
      </c>
      <c r="X89" s="39" t="s">
        <v>71</v>
      </c>
      <c r="Y89" s="48">
        <v>3</v>
      </c>
      <c r="Z89" s="48">
        <v>3</v>
      </c>
      <c r="AA89" s="48">
        <v>3</v>
      </c>
      <c r="AB89" s="48"/>
      <c r="AC89" s="46">
        <f t="shared" si="7"/>
        <v>9</v>
      </c>
      <c r="AD89" s="50">
        <f t="shared" si="8"/>
        <v>21</v>
      </c>
      <c r="AE89" s="41" t="s">
        <v>79</v>
      </c>
      <c r="AF89" s="41"/>
      <c r="AG89" s="51"/>
      <c r="AH89" s="51"/>
    </row>
    <row r="90" spans="1:34" s="52" customFormat="1" ht="260.39999999999998" x14ac:dyDescent="0.25">
      <c r="A90" s="55" t="s">
        <v>605</v>
      </c>
      <c r="B90" s="41" t="s">
        <v>41</v>
      </c>
      <c r="C90" s="39" t="s">
        <v>200</v>
      </c>
      <c r="D90" s="40" t="s">
        <v>606</v>
      </c>
      <c r="E90" s="39" t="s">
        <v>595</v>
      </c>
      <c r="F90" s="39" t="s">
        <v>577</v>
      </c>
      <c r="G90" s="39">
        <v>11.0901</v>
      </c>
      <c r="H90" s="39" t="s">
        <v>578</v>
      </c>
      <c r="I90" s="39" t="s">
        <v>222</v>
      </c>
      <c r="J90" s="53">
        <v>55764.800000000003</v>
      </c>
      <c r="K90" s="42">
        <v>107432</v>
      </c>
      <c r="L90" s="44">
        <v>605</v>
      </c>
      <c r="M90" s="45">
        <f t="shared" si="5"/>
        <v>302.5</v>
      </c>
      <c r="N90" s="39" t="s">
        <v>67</v>
      </c>
      <c r="O90" s="38">
        <v>3</v>
      </c>
      <c r="P90" s="38">
        <v>1</v>
      </c>
      <c r="Q90" s="38">
        <v>3</v>
      </c>
      <c r="R90" s="38">
        <v>3</v>
      </c>
      <c r="S90" s="38">
        <v>1</v>
      </c>
      <c r="T90" s="46">
        <f t="shared" si="6"/>
        <v>11</v>
      </c>
      <c r="U90" s="47" t="s">
        <v>584</v>
      </c>
      <c r="V90" s="41">
        <v>40</v>
      </c>
      <c r="W90" s="39" t="s">
        <v>70</v>
      </c>
      <c r="X90" s="39" t="s">
        <v>71</v>
      </c>
      <c r="Y90" s="48">
        <v>2</v>
      </c>
      <c r="Z90" s="48">
        <v>2</v>
      </c>
      <c r="AA90" s="48">
        <v>3</v>
      </c>
      <c r="AB90" s="48"/>
      <c r="AC90" s="46">
        <f t="shared" si="7"/>
        <v>7</v>
      </c>
      <c r="AD90" s="50">
        <f t="shared" si="8"/>
        <v>18</v>
      </c>
      <c r="AE90" s="41" t="s">
        <v>79</v>
      </c>
      <c r="AF90" s="41"/>
      <c r="AG90" s="51"/>
      <c r="AH90" s="51"/>
    </row>
    <row r="91" spans="1:34" s="52" customFormat="1" ht="260.39999999999998" x14ac:dyDescent="0.25">
      <c r="A91" s="55" t="s">
        <v>612</v>
      </c>
      <c r="B91" s="41" t="s">
        <v>41</v>
      </c>
      <c r="C91" s="39" t="s">
        <v>200</v>
      </c>
      <c r="D91" s="40" t="s">
        <v>613</v>
      </c>
      <c r="E91" s="39" t="s">
        <v>614</v>
      </c>
      <c r="F91" s="39" t="s">
        <v>577</v>
      </c>
      <c r="G91" s="39">
        <v>11.0901</v>
      </c>
      <c r="H91" s="39" t="s">
        <v>578</v>
      </c>
      <c r="I91" s="39" t="s">
        <v>222</v>
      </c>
      <c r="J91" s="53">
        <v>55764.800000000003</v>
      </c>
      <c r="K91" s="53">
        <v>114587.2</v>
      </c>
      <c r="L91" s="54">
        <v>605</v>
      </c>
      <c r="M91" s="45">
        <f t="shared" si="5"/>
        <v>302.5</v>
      </c>
      <c r="N91" s="39" t="s">
        <v>67</v>
      </c>
      <c r="O91" s="38">
        <v>3</v>
      </c>
      <c r="P91" s="38">
        <v>1</v>
      </c>
      <c r="Q91" s="38">
        <v>3</v>
      </c>
      <c r="R91" s="38">
        <v>3</v>
      </c>
      <c r="S91" s="38">
        <v>1</v>
      </c>
      <c r="T91" s="46">
        <f t="shared" si="6"/>
        <v>11</v>
      </c>
      <c r="U91" s="47" t="s">
        <v>584</v>
      </c>
      <c r="V91" s="41">
        <v>70</v>
      </c>
      <c r="W91" s="39" t="s">
        <v>70</v>
      </c>
      <c r="X91" s="39" t="s">
        <v>71</v>
      </c>
      <c r="Y91" s="48">
        <v>3</v>
      </c>
      <c r="Z91" s="48">
        <v>2</v>
      </c>
      <c r="AA91" s="48">
        <v>3</v>
      </c>
      <c r="AB91" s="48"/>
      <c r="AC91" s="46">
        <f t="shared" si="7"/>
        <v>8</v>
      </c>
      <c r="AD91" s="50">
        <f t="shared" si="8"/>
        <v>19</v>
      </c>
      <c r="AE91" s="41" t="s">
        <v>79</v>
      </c>
      <c r="AF91" s="41"/>
      <c r="AG91" s="51"/>
      <c r="AH91" s="51"/>
    </row>
    <row r="92" spans="1:34" s="52" customFormat="1" ht="260.39999999999998" x14ac:dyDescent="0.25">
      <c r="A92" s="55" t="s">
        <v>616</v>
      </c>
      <c r="B92" s="41" t="s">
        <v>41</v>
      </c>
      <c r="C92" s="39" t="s">
        <v>200</v>
      </c>
      <c r="D92" s="40" t="s">
        <v>619</v>
      </c>
      <c r="E92" s="39" t="s">
        <v>621</v>
      </c>
      <c r="F92" s="39" t="s">
        <v>589</v>
      </c>
      <c r="G92" s="39">
        <v>15.1204</v>
      </c>
      <c r="H92" s="39" t="s">
        <v>590</v>
      </c>
      <c r="I92" s="39" t="s">
        <v>222</v>
      </c>
      <c r="J92" s="53">
        <v>48110.400000000001</v>
      </c>
      <c r="K92" s="53">
        <v>103812.8</v>
      </c>
      <c r="L92" s="54">
        <v>1198</v>
      </c>
      <c r="M92" s="45">
        <f t="shared" si="5"/>
        <v>599</v>
      </c>
      <c r="N92" s="39" t="s">
        <v>67</v>
      </c>
      <c r="O92" s="38">
        <v>3</v>
      </c>
      <c r="P92" s="38">
        <v>2</v>
      </c>
      <c r="Q92" s="38">
        <v>3</v>
      </c>
      <c r="R92" s="38">
        <v>3</v>
      </c>
      <c r="S92" s="38">
        <v>1</v>
      </c>
      <c r="T92" s="46">
        <f t="shared" si="6"/>
        <v>12</v>
      </c>
      <c r="U92" s="47" t="s">
        <v>419</v>
      </c>
      <c r="V92" s="41">
        <v>115</v>
      </c>
      <c r="W92" s="39" t="s">
        <v>70</v>
      </c>
      <c r="X92" s="39" t="s">
        <v>71</v>
      </c>
      <c r="Y92" s="48">
        <v>3</v>
      </c>
      <c r="Z92" s="48">
        <v>2</v>
      </c>
      <c r="AA92" s="48">
        <v>3</v>
      </c>
      <c r="AB92" s="48"/>
      <c r="AC92" s="46">
        <f t="shared" si="7"/>
        <v>8</v>
      </c>
      <c r="AD92" s="50">
        <f t="shared" si="8"/>
        <v>20</v>
      </c>
      <c r="AE92" s="41" t="s">
        <v>79</v>
      </c>
      <c r="AF92" s="41"/>
      <c r="AG92" s="51"/>
      <c r="AH92" s="51"/>
    </row>
    <row r="93" spans="1:34" s="52" customFormat="1" ht="260.39999999999998" x14ac:dyDescent="0.25">
      <c r="A93" s="55" t="s">
        <v>625</v>
      </c>
      <c r="B93" s="41" t="s">
        <v>41</v>
      </c>
      <c r="C93" s="39" t="s">
        <v>200</v>
      </c>
      <c r="D93" s="40" t="s">
        <v>627</v>
      </c>
      <c r="E93" s="39" t="s">
        <v>621</v>
      </c>
      <c r="F93" s="39" t="s">
        <v>589</v>
      </c>
      <c r="G93" s="39">
        <v>15.1204</v>
      </c>
      <c r="H93" s="39" t="s">
        <v>590</v>
      </c>
      <c r="I93" s="39" t="s">
        <v>222</v>
      </c>
      <c r="J93" s="53">
        <v>48110.400000000001</v>
      </c>
      <c r="K93" s="53">
        <v>103812.8</v>
      </c>
      <c r="L93" s="54">
        <v>1198</v>
      </c>
      <c r="M93" s="45">
        <f t="shared" si="5"/>
        <v>599</v>
      </c>
      <c r="N93" s="39" t="s">
        <v>130</v>
      </c>
      <c r="O93" s="38">
        <v>3</v>
      </c>
      <c r="P93" s="38">
        <v>2</v>
      </c>
      <c r="Q93" s="38">
        <v>3</v>
      </c>
      <c r="R93" s="38">
        <v>3</v>
      </c>
      <c r="S93" s="38">
        <v>1</v>
      </c>
      <c r="T93" s="46">
        <f t="shared" si="6"/>
        <v>12</v>
      </c>
      <c r="U93" s="47" t="s">
        <v>419</v>
      </c>
      <c r="V93" s="41">
        <v>70</v>
      </c>
      <c r="W93" s="39" t="s">
        <v>70</v>
      </c>
      <c r="X93" s="39" t="s">
        <v>71</v>
      </c>
      <c r="Y93" s="48">
        <v>3</v>
      </c>
      <c r="Z93" s="48">
        <v>2</v>
      </c>
      <c r="AA93" s="48">
        <v>3</v>
      </c>
      <c r="AB93" s="48"/>
      <c r="AC93" s="46">
        <f t="shared" si="7"/>
        <v>8</v>
      </c>
      <c r="AD93" s="50">
        <f t="shared" si="8"/>
        <v>20</v>
      </c>
      <c r="AE93" s="41" t="s">
        <v>79</v>
      </c>
      <c r="AF93" s="41"/>
      <c r="AG93" s="51"/>
      <c r="AH93" s="51"/>
    </row>
    <row r="94" spans="1:34" s="52" customFormat="1" ht="260.39999999999998" x14ac:dyDescent="0.25">
      <c r="A94" s="55" t="s">
        <v>632</v>
      </c>
      <c r="B94" s="41" t="s">
        <v>41</v>
      </c>
      <c r="C94" s="39" t="s">
        <v>200</v>
      </c>
      <c r="D94" s="40" t="s">
        <v>636</v>
      </c>
      <c r="E94" s="39" t="s">
        <v>637</v>
      </c>
      <c r="F94" s="39" t="s">
        <v>577</v>
      </c>
      <c r="G94" s="39">
        <v>11.0901</v>
      </c>
      <c r="H94" s="39" t="s">
        <v>578</v>
      </c>
      <c r="I94" s="39" t="s">
        <v>222</v>
      </c>
      <c r="J94" s="53">
        <v>55764.800000000003</v>
      </c>
      <c r="K94" s="53">
        <v>114587.2</v>
      </c>
      <c r="L94" s="54">
        <v>605</v>
      </c>
      <c r="M94" s="45">
        <f t="shared" si="5"/>
        <v>302.5</v>
      </c>
      <c r="N94" s="39" t="s">
        <v>67</v>
      </c>
      <c r="O94" s="38">
        <v>3</v>
      </c>
      <c r="P94" s="38">
        <v>1</v>
      </c>
      <c r="Q94" s="38">
        <v>3</v>
      </c>
      <c r="R94" s="38">
        <v>3</v>
      </c>
      <c r="S94" s="38">
        <v>1</v>
      </c>
      <c r="T94" s="46">
        <f t="shared" si="6"/>
        <v>11</v>
      </c>
      <c r="U94" s="47" t="s">
        <v>584</v>
      </c>
      <c r="V94" s="41">
        <v>120</v>
      </c>
      <c r="W94" s="39" t="s">
        <v>70</v>
      </c>
      <c r="X94" s="39" t="s">
        <v>211</v>
      </c>
      <c r="Y94" s="48">
        <v>3</v>
      </c>
      <c r="Z94" s="48">
        <v>3</v>
      </c>
      <c r="AA94" s="48">
        <v>1</v>
      </c>
      <c r="AB94" s="48"/>
      <c r="AC94" s="46">
        <f t="shared" si="7"/>
        <v>7</v>
      </c>
      <c r="AD94" s="50">
        <f t="shared" si="8"/>
        <v>18</v>
      </c>
      <c r="AE94" s="41" t="s">
        <v>79</v>
      </c>
      <c r="AF94" s="41"/>
      <c r="AG94" s="51"/>
      <c r="AH94" s="51"/>
    </row>
    <row r="95" spans="1:34" s="52" customFormat="1" ht="260.39999999999998" x14ac:dyDescent="0.25">
      <c r="A95" s="55" t="s">
        <v>639</v>
      </c>
      <c r="B95" s="41" t="s">
        <v>41</v>
      </c>
      <c r="C95" s="39" t="s">
        <v>200</v>
      </c>
      <c r="D95" s="40" t="s">
        <v>641</v>
      </c>
      <c r="E95" s="39" t="s">
        <v>614</v>
      </c>
      <c r="F95" s="39" t="s">
        <v>577</v>
      </c>
      <c r="G95" s="39">
        <v>11.0901</v>
      </c>
      <c r="H95" s="39" t="s">
        <v>578</v>
      </c>
      <c r="I95" s="39" t="s">
        <v>222</v>
      </c>
      <c r="J95" s="53">
        <v>55764.800000000003</v>
      </c>
      <c r="K95" s="53">
        <v>114587.2</v>
      </c>
      <c r="L95" s="54">
        <v>605</v>
      </c>
      <c r="M95" s="45">
        <f t="shared" si="5"/>
        <v>302.5</v>
      </c>
      <c r="N95" s="39" t="s">
        <v>67</v>
      </c>
      <c r="O95" s="38">
        <v>3</v>
      </c>
      <c r="P95" s="38">
        <v>1</v>
      </c>
      <c r="Q95" s="38">
        <v>3</v>
      </c>
      <c r="R95" s="38">
        <v>3</v>
      </c>
      <c r="S95" s="38">
        <v>1</v>
      </c>
      <c r="T95" s="46">
        <f t="shared" si="6"/>
        <v>11</v>
      </c>
      <c r="U95" s="47" t="s">
        <v>584</v>
      </c>
      <c r="V95" s="41">
        <v>150</v>
      </c>
      <c r="W95" s="39" t="s">
        <v>70</v>
      </c>
      <c r="X95" s="39" t="s">
        <v>71</v>
      </c>
      <c r="Y95" s="48">
        <v>3</v>
      </c>
      <c r="Z95" s="48">
        <v>3</v>
      </c>
      <c r="AA95" s="48">
        <v>3</v>
      </c>
      <c r="AB95" s="48"/>
      <c r="AC95" s="46">
        <f t="shared" si="7"/>
        <v>9</v>
      </c>
      <c r="AD95" s="50">
        <f t="shared" si="8"/>
        <v>20</v>
      </c>
      <c r="AE95" s="41" t="s">
        <v>79</v>
      </c>
      <c r="AF95" s="41"/>
      <c r="AG95" s="51"/>
      <c r="AH95" s="51"/>
    </row>
    <row r="96" spans="1:34" s="52" customFormat="1" ht="260.39999999999998" x14ac:dyDescent="0.25">
      <c r="A96" s="55" t="s">
        <v>648</v>
      </c>
      <c r="B96" s="41" t="s">
        <v>41</v>
      </c>
      <c r="C96" s="39" t="s">
        <v>200</v>
      </c>
      <c r="D96" s="40" t="s">
        <v>649</v>
      </c>
      <c r="E96" s="39" t="s">
        <v>650</v>
      </c>
      <c r="F96" s="39" t="s">
        <v>589</v>
      </c>
      <c r="G96" s="39">
        <v>15.1204</v>
      </c>
      <c r="H96" s="39" t="s">
        <v>590</v>
      </c>
      <c r="I96" s="39" t="s">
        <v>222</v>
      </c>
      <c r="J96" s="53">
        <v>48110.400000000001</v>
      </c>
      <c r="K96" s="53">
        <v>103812.8</v>
      </c>
      <c r="L96" s="54">
        <v>1198</v>
      </c>
      <c r="M96" s="45">
        <f t="shared" si="5"/>
        <v>599</v>
      </c>
      <c r="N96" s="39" t="s">
        <v>67</v>
      </c>
      <c r="O96" s="38">
        <v>3</v>
      </c>
      <c r="P96" s="38">
        <v>2</v>
      </c>
      <c r="Q96" s="38">
        <v>3</v>
      </c>
      <c r="R96" s="38">
        <v>3</v>
      </c>
      <c r="S96" s="38">
        <v>1</v>
      </c>
      <c r="T96" s="46">
        <f t="shared" si="6"/>
        <v>12</v>
      </c>
      <c r="U96" s="47" t="s">
        <v>419</v>
      </c>
      <c r="V96" s="41">
        <v>40</v>
      </c>
      <c r="W96" s="39" t="s">
        <v>70</v>
      </c>
      <c r="X96" s="39" t="s">
        <v>71</v>
      </c>
      <c r="Y96" s="48">
        <v>2</v>
      </c>
      <c r="Z96" s="48">
        <v>2</v>
      </c>
      <c r="AA96" s="48">
        <v>3</v>
      </c>
      <c r="AB96" s="48"/>
      <c r="AC96" s="46">
        <f t="shared" si="7"/>
        <v>7</v>
      </c>
      <c r="AD96" s="50">
        <f t="shared" si="8"/>
        <v>19</v>
      </c>
      <c r="AE96" s="41" t="s">
        <v>79</v>
      </c>
      <c r="AF96" s="41"/>
      <c r="AG96" s="51"/>
      <c r="AH96" s="51"/>
    </row>
    <row r="97" spans="1:34" s="52" customFormat="1" ht="260.39999999999998" x14ac:dyDescent="0.25">
      <c r="A97" s="55" t="s">
        <v>652</v>
      </c>
      <c r="B97" s="41" t="s">
        <v>41</v>
      </c>
      <c r="C97" s="39" t="s">
        <v>200</v>
      </c>
      <c r="D97" s="40" t="s">
        <v>653</v>
      </c>
      <c r="E97" s="39" t="s">
        <v>576</v>
      </c>
      <c r="F97" s="39" t="s">
        <v>577</v>
      </c>
      <c r="G97" s="39">
        <v>11.0901</v>
      </c>
      <c r="H97" s="39" t="s">
        <v>578</v>
      </c>
      <c r="I97" s="39" t="s">
        <v>222</v>
      </c>
      <c r="J97" s="53">
        <v>55764.800000000003</v>
      </c>
      <c r="K97" s="53">
        <v>114587.2</v>
      </c>
      <c r="L97" s="54">
        <v>605</v>
      </c>
      <c r="M97" s="45">
        <f t="shared" si="5"/>
        <v>302.5</v>
      </c>
      <c r="N97" s="39" t="s">
        <v>67</v>
      </c>
      <c r="O97" s="38">
        <v>3</v>
      </c>
      <c r="P97" s="38">
        <v>1</v>
      </c>
      <c r="Q97" s="38">
        <v>3</v>
      </c>
      <c r="R97" s="38">
        <v>3</v>
      </c>
      <c r="S97" s="38">
        <v>1</v>
      </c>
      <c r="T97" s="46">
        <f t="shared" si="6"/>
        <v>11</v>
      </c>
      <c r="U97" s="47" t="s">
        <v>584</v>
      </c>
      <c r="V97" s="41">
        <v>120</v>
      </c>
      <c r="W97" s="39" t="s">
        <v>70</v>
      </c>
      <c r="X97" s="39" t="s">
        <v>71</v>
      </c>
      <c r="Y97" s="48">
        <v>3</v>
      </c>
      <c r="Z97" s="48">
        <v>3</v>
      </c>
      <c r="AA97" s="48">
        <v>3</v>
      </c>
      <c r="AB97" s="48"/>
      <c r="AC97" s="46">
        <f t="shared" si="7"/>
        <v>9</v>
      </c>
      <c r="AD97" s="50">
        <f t="shared" si="8"/>
        <v>20</v>
      </c>
      <c r="AE97" s="41" t="s">
        <v>79</v>
      </c>
      <c r="AF97" s="41"/>
      <c r="AG97" s="51"/>
      <c r="AH97" s="51"/>
    </row>
    <row r="98" spans="1:34" s="52" customFormat="1" ht="260.39999999999998" x14ac:dyDescent="0.25">
      <c r="A98" s="55" t="s">
        <v>654</v>
      </c>
      <c r="B98" s="41" t="s">
        <v>41</v>
      </c>
      <c r="C98" s="39" t="s">
        <v>200</v>
      </c>
      <c r="D98" s="40" t="s">
        <v>655</v>
      </c>
      <c r="E98" s="39" t="s">
        <v>576</v>
      </c>
      <c r="F98" s="39" t="s">
        <v>577</v>
      </c>
      <c r="G98" s="39">
        <v>11.0901</v>
      </c>
      <c r="H98" s="39" t="s">
        <v>578</v>
      </c>
      <c r="I98" s="39" t="s">
        <v>222</v>
      </c>
      <c r="J98" s="53">
        <v>55764.800000000003</v>
      </c>
      <c r="K98" s="53">
        <v>114587.2</v>
      </c>
      <c r="L98" s="54">
        <v>605</v>
      </c>
      <c r="M98" s="45">
        <f t="shared" ref="M98:M129" si="9">L98 / 2</f>
        <v>302.5</v>
      </c>
      <c r="N98" s="39" t="s">
        <v>390</v>
      </c>
      <c r="O98" s="38">
        <v>3</v>
      </c>
      <c r="P98" s="38">
        <v>1</v>
      </c>
      <c r="Q98" s="38">
        <v>2</v>
      </c>
      <c r="R98" s="38">
        <v>3</v>
      </c>
      <c r="S98" s="38">
        <v>1</v>
      </c>
      <c r="T98" s="46">
        <f t="shared" si="6"/>
        <v>10</v>
      </c>
      <c r="U98" s="47" t="s">
        <v>584</v>
      </c>
      <c r="V98" s="41">
        <v>150</v>
      </c>
      <c r="W98" s="39" t="s">
        <v>70</v>
      </c>
      <c r="X98" s="39" t="s">
        <v>71</v>
      </c>
      <c r="Y98" s="48">
        <v>2</v>
      </c>
      <c r="Z98" s="48">
        <v>3</v>
      </c>
      <c r="AA98" s="48">
        <v>3</v>
      </c>
      <c r="AB98" s="48"/>
      <c r="AC98" s="46">
        <f t="shared" si="7"/>
        <v>8</v>
      </c>
      <c r="AD98" s="50">
        <f t="shared" si="8"/>
        <v>18</v>
      </c>
      <c r="AE98" s="41" t="s">
        <v>79</v>
      </c>
      <c r="AF98" s="41"/>
      <c r="AG98" s="51"/>
      <c r="AH98" s="51"/>
    </row>
    <row r="99" spans="1:34" s="52" customFormat="1" ht="260.39999999999998" x14ac:dyDescent="0.25">
      <c r="A99" s="55" t="s">
        <v>656</v>
      </c>
      <c r="B99" s="41" t="s">
        <v>41</v>
      </c>
      <c r="C99" s="39" t="s">
        <v>200</v>
      </c>
      <c r="D99" s="40" t="s">
        <v>657</v>
      </c>
      <c r="E99" s="39" t="s">
        <v>576</v>
      </c>
      <c r="F99" s="39" t="s">
        <v>577</v>
      </c>
      <c r="G99" s="39">
        <v>11.0901</v>
      </c>
      <c r="H99" s="39" t="s">
        <v>578</v>
      </c>
      <c r="I99" s="39" t="s">
        <v>222</v>
      </c>
      <c r="J99" s="53">
        <v>55764.800000000003</v>
      </c>
      <c r="K99" s="53">
        <v>114587.2</v>
      </c>
      <c r="L99" s="54">
        <v>605</v>
      </c>
      <c r="M99" s="45">
        <f t="shared" si="9"/>
        <v>302.5</v>
      </c>
      <c r="N99" s="39" t="s">
        <v>390</v>
      </c>
      <c r="O99" s="38">
        <v>3</v>
      </c>
      <c r="P99" s="38">
        <v>1</v>
      </c>
      <c r="Q99" s="38">
        <v>2</v>
      </c>
      <c r="R99" s="38">
        <v>3</v>
      </c>
      <c r="S99" s="38">
        <v>1</v>
      </c>
      <c r="T99" s="46">
        <f t="shared" si="6"/>
        <v>10</v>
      </c>
      <c r="U99" s="47" t="s">
        <v>584</v>
      </c>
      <c r="V99" s="41">
        <v>150</v>
      </c>
      <c r="W99" s="39" t="s">
        <v>70</v>
      </c>
      <c r="X99" s="39" t="s">
        <v>71</v>
      </c>
      <c r="Y99" s="48">
        <v>2</v>
      </c>
      <c r="Z99" s="48">
        <v>3</v>
      </c>
      <c r="AA99" s="48">
        <v>3</v>
      </c>
      <c r="AB99" s="48"/>
      <c r="AC99" s="46">
        <f t="shared" si="7"/>
        <v>8</v>
      </c>
      <c r="AD99" s="50">
        <f t="shared" si="8"/>
        <v>18</v>
      </c>
      <c r="AE99" s="41" t="s">
        <v>79</v>
      </c>
      <c r="AF99" s="41"/>
      <c r="AG99" s="51"/>
      <c r="AH99" s="51"/>
    </row>
    <row r="100" spans="1:34" s="52" customFormat="1" ht="260.39999999999998" x14ac:dyDescent="0.25">
      <c r="A100" s="55" t="s">
        <v>658</v>
      </c>
      <c r="B100" s="41" t="s">
        <v>41</v>
      </c>
      <c r="C100" s="39" t="s">
        <v>200</v>
      </c>
      <c r="D100" s="40" t="s">
        <v>659</v>
      </c>
      <c r="E100" s="39" t="s">
        <v>576</v>
      </c>
      <c r="F100" s="39" t="s">
        <v>577</v>
      </c>
      <c r="G100" s="39">
        <v>11.0901</v>
      </c>
      <c r="H100" s="39" t="s">
        <v>578</v>
      </c>
      <c r="I100" s="39" t="s">
        <v>222</v>
      </c>
      <c r="J100" s="53">
        <v>55764.800000000003</v>
      </c>
      <c r="K100" s="53">
        <v>114587.2</v>
      </c>
      <c r="L100" s="54">
        <v>605</v>
      </c>
      <c r="M100" s="45">
        <f t="shared" si="9"/>
        <v>302.5</v>
      </c>
      <c r="N100" s="39" t="s">
        <v>390</v>
      </c>
      <c r="O100" s="38">
        <v>3</v>
      </c>
      <c r="P100" s="38">
        <v>1</v>
      </c>
      <c r="Q100" s="38">
        <v>2</v>
      </c>
      <c r="R100" s="38">
        <v>3</v>
      </c>
      <c r="S100" s="38">
        <v>1</v>
      </c>
      <c r="T100" s="46">
        <f t="shared" si="6"/>
        <v>10</v>
      </c>
      <c r="U100" s="47" t="s">
        <v>584</v>
      </c>
      <c r="V100" s="41">
        <v>150</v>
      </c>
      <c r="W100" s="39" t="s">
        <v>70</v>
      </c>
      <c r="X100" s="39" t="s">
        <v>71</v>
      </c>
      <c r="Y100" s="48">
        <v>2</v>
      </c>
      <c r="Z100" s="48">
        <v>3</v>
      </c>
      <c r="AA100" s="48">
        <v>3</v>
      </c>
      <c r="AB100" s="48"/>
      <c r="AC100" s="46">
        <f t="shared" si="7"/>
        <v>8</v>
      </c>
      <c r="AD100" s="50">
        <f t="shared" si="8"/>
        <v>18</v>
      </c>
      <c r="AE100" s="41" t="s">
        <v>79</v>
      </c>
      <c r="AF100" s="41"/>
      <c r="AG100" s="51"/>
      <c r="AH100" s="51"/>
    </row>
    <row r="101" spans="1:34" s="52" customFormat="1" ht="260.39999999999998" x14ac:dyDescent="0.25">
      <c r="A101" s="55" t="s">
        <v>660</v>
      </c>
      <c r="B101" s="41" t="s">
        <v>41</v>
      </c>
      <c r="C101" s="39" t="s">
        <v>200</v>
      </c>
      <c r="D101" s="40" t="s">
        <v>661</v>
      </c>
      <c r="E101" s="39" t="s">
        <v>576</v>
      </c>
      <c r="F101" s="39" t="s">
        <v>577</v>
      </c>
      <c r="G101" s="39">
        <v>11.0901</v>
      </c>
      <c r="H101" s="39" t="s">
        <v>578</v>
      </c>
      <c r="I101" s="39" t="s">
        <v>222</v>
      </c>
      <c r="J101" s="53">
        <v>55764.800000000003</v>
      </c>
      <c r="K101" s="42">
        <v>107432</v>
      </c>
      <c r="L101" s="44">
        <v>605</v>
      </c>
      <c r="M101" s="45">
        <f t="shared" si="9"/>
        <v>302.5</v>
      </c>
      <c r="N101" s="39" t="s">
        <v>67</v>
      </c>
      <c r="O101" s="38">
        <v>3</v>
      </c>
      <c r="P101" s="38">
        <v>1</v>
      </c>
      <c r="Q101" s="38">
        <v>3</v>
      </c>
      <c r="R101" s="38">
        <v>3</v>
      </c>
      <c r="S101" s="38">
        <v>1</v>
      </c>
      <c r="T101" s="46">
        <f t="shared" si="6"/>
        <v>11</v>
      </c>
      <c r="U101" s="47" t="s">
        <v>584</v>
      </c>
      <c r="V101" s="41">
        <v>150</v>
      </c>
      <c r="W101" s="39" t="s">
        <v>70</v>
      </c>
      <c r="X101" s="39" t="s">
        <v>71</v>
      </c>
      <c r="Y101" s="48">
        <v>3</v>
      </c>
      <c r="Z101" s="48">
        <v>3</v>
      </c>
      <c r="AA101" s="48">
        <v>3</v>
      </c>
      <c r="AB101" s="48"/>
      <c r="AC101" s="46">
        <f t="shared" si="7"/>
        <v>9</v>
      </c>
      <c r="AD101" s="50">
        <f t="shared" si="8"/>
        <v>20</v>
      </c>
      <c r="AE101" s="41" t="s">
        <v>79</v>
      </c>
      <c r="AF101" s="41"/>
      <c r="AG101" s="51"/>
      <c r="AH101" s="51"/>
    </row>
    <row r="102" spans="1:34" s="52" customFormat="1" ht="241.8" x14ac:dyDescent="0.25">
      <c r="A102" s="55" t="s">
        <v>662</v>
      </c>
      <c r="B102" s="41" t="s">
        <v>41</v>
      </c>
      <c r="C102" s="39" t="s">
        <v>200</v>
      </c>
      <c r="D102" s="40" t="s">
        <v>663</v>
      </c>
      <c r="E102" s="39" t="s">
        <v>576</v>
      </c>
      <c r="F102" s="39" t="s">
        <v>664</v>
      </c>
      <c r="G102" s="39">
        <v>11.0901</v>
      </c>
      <c r="H102" s="39" t="s">
        <v>381</v>
      </c>
      <c r="I102" s="39" t="s">
        <v>206</v>
      </c>
      <c r="J102" s="53">
        <v>55764.800000000003</v>
      </c>
      <c r="K102" s="42">
        <v>107432</v>
      </c>
      <c r="L102" s="44">
        <v>4642</v>
      </c>
      <c r="M102" s="45">
        <f t="shared" si="9"/>
        <v>2321</v>
      </c>
      <c r="N102" s="39" t="s">
        <v>67</v>
      </c>
      <c r="O102" s="38">
        <v>3</v>
      </c>
      <c r="P102" s="38">
        <v>2</v>
      </c>
      <c r="Q102" s="38">
        <v>3</v>
      </c>
      <c r="R102" s="38">
        <v>3</v>
      </c>
      <c r="S102" s="38">
        <v>1</v>
      </c>
      <c r="T102" s="46">
        <f t="shared" si="6"/>
        <v>12</v>
      </c>
      <c r="U102" s="47" t="s">
        <v>584</v>
      </c>
      <c r="V102" s="41">
        <v>150</v>
      </c>
      <c r="W102" s="39" t="s">
        <v>70</v>
      </c>
      <c r="X102" s="39" t="s">
        <v>71</v>
      </c>
      <c r="Y102" s="48">
        <v>3</v>
      </c>
      <c r="Z102" s="48">
        <v>3</v>
      </c>
      <c r="AA102" s="48">
        <v>3</v>
      </c>
      <c r="AB102" s="48"/>
      <c r="AC102" s="46">
        <f t="shared" si="7"/>
        <v>9</v>
      </c>
      <c r="AD102" s="50">
        <f t="shared" si="8"/>
        <v>21</v>
      </c>
      <c r="AE102" s="41" t="s">
        <v>79</v>
      </c>
      <c r="AF102" s="41"/>
      <c r="AG102" s="51"/>
      <c r="AH102" s="51"/>
    </row>
    <row r="103" spans="1:34" s="52" customFormat="1" ht="260.39999999999998" x14ac:dyDescent="0.25">
      <c r="A103" s="55" t="s">
        <v>665</v>
      </c>
      <c r="B103" s="41" t="s">
        <v>41</v>
      </c>
      <c r="C103" s="39" t="s">
        <v>200</v>
      </c>
      <c r="D103" s="40" t="s">
        <v>666</v>
      </c>
      <c r="E103" s="39" t="s">
        <v>576</v>
      </c>
      <c r="F103" s="39" t="s">
        <v>667</v>
      </c>
      <c r="G103" s="90">
        <v>43.040399999999998</v>
      </c>
      <c r="H103" s="39" t="s">
        <v>668</v>
      </c>
      <c r="I103" s="39" t="s">
        <v>222</v>
      </c>
      <c r="J103" s="80">
        <f>22.4305282357*2080</f>
        <v>46655.498730255997</v>
      </c>
      <c r="K103" s="80">
        <f>39.6270133041*2080</f>
        <v>82424.187672527987</v>
      </c>
      <c r="L103" s="45" t="s">
        <v>669</v>
      </c>
      <c r="M103" s="45">
        <f t="shared" si="9"/>
        <v>301.5</v>
      </c>
      <c r="N103" s="39" t="s">
        <v>67</v>
      </c>
      <c r="O103" s="38">
        <v>2</v>
      </c>
      <c r="P103" s="38">
        <v>1</v>
      </c>
      <c r="Q103" s="38">
        <v>3</v>
      </c>
      <c r="R103" s="38">
        <v>3</v>
      </c>
      <c r="S103" s="38">
        <v>1</v>
      </c>
      <c r="T103" s="46">
        <f t="shared" si="6"/>
        <v>10</v>
      </c>
      <c r="U103" s="47" t="s">
        <v>372</v>
      </c>
      <c r="V103" s="41">
        <v>150</v>
      </c>
      <c r="W103" s="39" t="s">
        <v>70</v>
      </c>
      <c r="X103" s="39" t="s">
        <v>71</v>
      </c>
      <c r="Y103" s="48">
        <v>3</v>
      </c>
      <c r="Z103" s="48">
        <v>3</v>
      </c>
      <c r="AA103" s="48">
        <v>3</v>
      </c>
      <c r="AB103" s="48"/>
      <c r="AC103" s="46">
        <f t="shared" si="7"/>
        <v>9</v>
      </c>
      <c r="AD103" s="50">
        <f t="shared" si="8"/>
        <v>19</v>
      </c>
      <c r="AE103" s="41" t="s">
        <v>79</v>
      </c>
      <c r="AF103" s="41"/>
      <c r="AG103" s="51"/>
      <c r="AH103" s="51"/>
    </row>
    <row r="104" spans="1:34" s="52" customFormat="1" ht="241.8" x14ac:dyDescent="0.25">
      <c r="A104" s="55" t="s">
        <v>670</v>
      </c>
      <c r="B104" s="41" t="s">
        <v>41</v>
      </c>
      <c r="C104" s="39" t="s">
        <v>200</v>
      </c>
      <c r="D104" s="40" t="s">
        <v>671</v>
      </c>
      <c r="E104" s="39" t="s">
        <v>576</v>
      </c>
      <c r="F104" s="39" t="s">
        <v>664</v>
      </c>
      <c r="G104" s="90">
        <v>11.010300000000001</v>
      </c>
      <c r="H104" s="39" t="s">
        <v>381</v>
      </c>
      <c r="I104" s="39" t="s">
        <v>206</v>
      </c>
      <c r="J104" s="80">
        <f>24.8014108815*2080</f>
        <v>51586.934633520003</v>
      </c>
      <c r="K104" s="80">
        <f>50.8476745201*2080</f>
        <v>105763.163001808</v>
      </c>
      <c r="L104" s="45" t="s">
        <v>366</v>
      </c>
      <c r="M104" s="45">
        <f t="shared" si="9"/>
        <v>2321</v>
      </c>
      <c r="N104" s="39" t="s">
        <v>130</v>
      </c>
      <c r="O104" s="38">
        <v>3</v>
      </c>
      <c r="P104" s="38">
        <v>2</v>
      </c>
      <c r="Q104" s="38">
        <v>3</v>
      </c>
      <c r="R104" s="38">
        <v>3</v>
      </c>
      <c r="S104" s="38">
        <v>1</v>
      </c>
      <c r="T104" s="46">
        <f t="shared" si="6"/>
        <v>12</v>
      </c>
      <c r="U104" s="47" t="s">
        <v>210</v>
      </c>
      <c r="V104" s="41">
        <v>75</v>
      </c>
      <c r="W104" s="39" t="s">
        <v>70</v>
      </c>
      <c r="X104" s="39" t="s">
        <v>71</v>
      </c>
      <c r="Y104" s="48">
        <v>3</v>
      </c>
      <c r="Z104" s="48">
        <v>2</v>
      </c>
      <c r="AA104" s="48">
        <v>3</v>
      </c>
      <c r="AB104" s="48"/>
      <c r="AC104" s="46">
        <f t="shared" si="7"/>
        <v>8</v>
      </c>
      <c r="AD104" s="50">
        <f t="shared" si="8"/>
        <v>20</v>
      </c>
      <c r="AE104" s="41" t="s">
        <v>79</v>
      </c>
      <c r="AF104" s="41"/>
      <c r="AG104" s="51"/>
      <c r="AH104" s="51"/>
    </row>
    <row r="105" spans="1:34" s="52" customFormat="1" ht="241.8" x14ac:dyDescent="0.25">
      <c r="A105" s="55" t="s">
        <v>672</v>
      </c>
      <c r="B105" s="41" t="s">
        <v>41</v>
      </c>
      <c r="C105" s="39" t="s">
        <v>200</v>
      </c>
      <c r="D105" s="40" t="s">
        <v>673</v>
      </c>
      <c r="E105" s="39" t="s">
        <v>576</v>
      </c>
      <c r="F105" s="39" t="s">
        <v>664</v>
      </c>
      <c r="G105" s="90">
        <v>11.010300000000001</v>
      </c>
      <c r="H105" s="39" t="s">
        <v>381</v>
      </c>
      <c r="I105" s="39" t="s">
        <v>206</v>
      </c>
      <c r="J105" s="80">
        <f>24.8014108815*2080</f>
        <v>51586.934633520003</v>
      </c>
      <c r="K105" s="80">
        <f>50.8476745201*2080</f>
        <v>105763.163001808</v>
      </c>
      <c r="L105" s="45" t="s">
        <v>366</v>
      </c>
      <c r="M105" s="45">
        <f t="shared" si="9"/>
        <v>2321</v>
      </c>
      <c r="N105" s="39" t="s">
        <v>130</v>
      </c>
      <c r="O105" s="38">
        <v>3</v>
      </c>
      <c r="P105" s="38">
        <v>2</v>
      </c>
      <c r="Q105" s="38">
        <v>3</v>
      </c>
      <c r="R105" s="38">
        <v>3</v>
      </c>
      <c r="S105" s="38">
        <v>1</v>
      </c>
      <c r="T105" s="46">
        <f t="shared" si="6"/>
        <v>12</v>
      </c>
      <c r="U105" s="47" t="s">
        <v>210</v>
      </c>
      <c r="V105" s="41">
        <v>120</v>
      </c>
      <c r="W105" s="39" t="s">
        <v>70</v>
      </c>
      <c r="X105" s="39" t="s">
        <v>71</v>
      </c>
      <c r="Y105" s="48">
        <v>3</v>
      </c>
      <c r="Z105" s="48">
        <v>3</v>
      </c>
      <c r="AA105" s="48">
        <v>3</v>
      </c>
      <c r="AB105" s="48"/>
      <c r="AC105" s="46">
        <f t="shared" si="7"/>
        <v>9</v>
      </c>
      <c r="AD105" s="50">
        <f t="shared" si="8"/>
        <v>21</v>
      </c>
      <c r="AE105" s="41" t="s">
        <v>79</v>
      </c>
      <c r="AF105" s="41"/>
      <c r="AG105" s="51"/>
      <c r="AH105" s="51"/>
    </row>
    <row r="106" spans="1:34" s="52" customFormat="1" ht="241.8" x14ac:dyDescent="0.25">
      <c r="A106" s="55" t="s">
        <v>674</v>
      </c>
      <c r="B106" s="41" t="s">
        <v>41</v>
      </c>
      <c r="C106" s="39" t="s">
        <v>200</v>
      </c>
      <c r="D106" s="40" t="s">
        <v>675</v>
      </c>
      <c r="E106" s="39" t="s">
        <v>576</v>
      </c>
      <c r="F106" s="39" t="s">
        <v>664</v>
      </c>
      <c r="G106" s="90">
        <v>11.010300000000001</v>
      </c>
      <c r="H106" s="39" t="s">
        <v>381</v>
      </c>
      <c r="I106" s="39" t="s">
        <v>206</v>
      </c>
      <c r="J106" s="80">
        <f>24.8014108815*2080</f>
        <v>51586.934633520003</v>
      </c>
      <c r="K106" s="80">
        <f>50.8476745201*2080</f>
        <v>105763.163001808</v>
      </c>
      <c r="L106" s="45" t="s">
        <v>366</v>
      </c>
      <c r="M106" s="45">
        <f t="shared" si="9"/>
        <v>2321</v>
      </c>
      <c r="N106" s="39" t="s">
        <v>130</v>
      </c>
      <c r="O106" s="38">
        <v>3</v>
      </c>
      <c r="P106" s="38">
        <v>2</v>
      </c>
      <c r="Q106" s="38">
        <v>3</v>
      </c>
      <c r="R106" s="38">
        <v>3</v>
      </c>
      <c r="S106" s="38">
        <v>1</v>
      </c>
      <c r="T106" s="46">
        <f t="shared" si="6"/>
        <v>12</v>
      </c>
      <c r="U106" s="47" t="s">
        <v>210</v>
      </c>
      <c r="V106" s="41">
        <v>120</v>
      </c>
      <c r="W106" s="39" t="s">
        <v>70</v>
      </c>
      <c r="X106" s="39" t="s">
        <v>71</v>
      </c>
      <c r="Y106" s="48">
        <v>3</v>
      </c>
      <c r="Z106" s="48">
        <v>3</v>
      </c>
      <c r="AA106" s="48">
        <v>3</v>
      </c>
      <c r="AB106" s="48"/>
      <c r="AC106" s="46">
        <f t="shared" si="7"/>
        <v>9</v>
      </c>
      <c r="AD106" s="50">
        <f t="shared" si="8"/>
        <v>21</v>
      </c>
      <c r="AE106" s="41" t="s">
        <v>79</v>
      </c>
      <c r="AF106" s="41"/>
      <c r="AG106" s="51"/>
      <c r="AH106" s="51"/>
    </row>
    <row r="107" spans="1:34" s="52" customFormat="1" ht="260.39999999999998" x14ac:dyDescent="0.25">
      <c r="A107" s="55" t="s">
        <v>676</v>
      </c>
      <c r="B107" s="41" t="s">
        <v>41</v>
      </c>
      <c r="C107" s="39" t="s">
        <v>200</v>
      </c>
      <c r="D107" s="40" t="s">
        <v>677</v>
      </c>
      <c r="E107" s="39" t="s">
        <v>614</v>
      </c>
      <c r="F107" s="39" t="s">
        <v>577</v>
      </c>
      <c r="G107" s="39">
        <v>11.0901</v>
      </c>
      <c r="H107" s="39" t="s">
        <v>578</v>
      </c>
      <c r="I107" s="39" t="s">
        <v>222</v>
      </c>
      <c r="J107" s="53">
        <v>55764.800000000003</v>
      </c>
      <c r="K107" s="53">
        <v>114587.2</v>
      </c>
      <c r="L107" s="54">
        <v>605</v>
      </c>
      <c r="M107" s="45">
        <f t="shared" si="9"/>
        <v>302.5</v>
      </c>
      <c r="N107" s="39" t="s">
        <v>67</v>
      </c>
      <c r="O107" s="38">
        <v>3</v>
      </c>
      <c r="P107" s="38">
        <v>1</v>
      </c>
      <c r="Q107" s="38">
        <v>3</v>
      </c>
      <c r="R107" s="38">
        <v>3</v>
      </c>
      <c r="S107" s="38">
        <v>1</v>
      </c>
      <c r="T107" s="46">
        <f t="shared" si="6"/>
        <v>11</v>
      </c>
      <c r="U107" s="47" t="s">
        <v>584</v>
      </c>
      <c r="V107" s="41">
        <v>70</v>
      </c>
      <c r="W107" s="39" t="s">
        <v>70</v>
      </c>
      <c r="X107" s="39" t="s">
        <v>71</v>
      </c>
      <c r="Y107" s="48">
        <v>3</v>
      </c>
      <c r="Z107" s="48">
        <v>2</v>
      </c>
      <c r="AA107" s="48">
        <v>3</v>
      </c>
      <c r="AB107" s="48"/>
      <c r="AC107" s="46">
        <f t="shared" si="7"/>
        <v>8</v>
      </c>
      <c r="AD107" s="50">
        <f t="shared" si="8"/>
        <v>19</v>
      </c>
      <c r="AE107" s="41" t="s">
        <v>79</v>
      </c>
      <c r="AF107" s="41"/>
      <c r="AG107" s="51"/>
      <c r="AH107" s="51"/>
    </row>
    <row r="108" spans="1:34" s="52" customFormat="1" ht="260.39999999999998" x14ac:dyDescent="0.25">
      <c r="A108" s="55" t="s">
        <v>678</v>
      </c>
      <c r="B108" s="41" t="s">
        <v>41</v>
      </c>
      <c r="C108" s="39" t="s">
        <v>200</v>
      </c>
      <c r="D108" s="40" t="s">
        <v>679</v>
      </c>
      <c r="E108" s="39" t="s">
        <v>576</v>
      </c>
      <c r="F108" s="39" t="s">
        <v>577</v>
      </c>
      <c r="G108" s="39">
        <v>11.0901</v>
      </c>
      <c r="H108" s="39" t="s">
        <v>578</v>
      </c>
      <c r="I108" s="39" t="s">
        <v>222</v>
      </c>
      <c r="J108" s="53">
        <v>55764.800000000003</v>
      </c>
      <c r="K108" s="53">
        <v>114587.2</v>
      </c>
      <c r="L108" s="54">
        <v>605</v>
      </c>
      <c r="M108" s="45">
        <f t="shared" si="9"/>
        <v>302.5</v>
      </c>
      <c r="N108" s="39" t="s">
        <v>67</v>
      </c>
      <c r="O108" s="38">
        <v>3</v>
      </c>
      <c r="P108" s="38">
        <v>1</v>
      </c>
      <c r="Q108" s="38">
        <v>3</v>
      </c>
      <c r="R108" s="38">
        <v>3</v>
      </c>
      <c r="S108" s="38">
        <v>1</v>
      </c>
      <c r="T108" s="46">
        <f t="shared" si="6"/>
        <v>11</v>
      </c>
      <c r="U108" s="47" t="s">
        <v>584</v>
      </c>
      <c r="V108" s="41">
        <v>120</v>
      </c>
      <c r="W108" s="39" t="s">
        <v>70</v>
      </c>
      <c r="X108" s="39" t="s">
        <v>71</v>
      </c>
      <c r="Y108" s="48">
        <v>3</v>
      </c>
      <c r="Z108" s="48">
        <v>3</v>
      </c>
      <c r="AA108" s="48">
        <v>3</v>
      </c>
      <c r="AB108" s="48"/>
      <c r="AC108" s="46">
        <f t="shared" si="7"/>
        <v>9</v>
      </c>
      <c r="AD108" s="50">
        <f t="shared" si="8"/>
        <v>20</v>
      </c>
      <c r="AE108" s="41" t="s">
        <v>79</v>
      </c>
      <c r="AF108" s="41"/>
      <c r="AG108" s="51"/>
      <c r="AH108" s="51"/>
    </row>
    <row r="109" spans="1:34" s="52" customFormat="1" ht="260.39999999999998" x14ac:dyDescent="0.25">
      <c r="A109" s="55" t="s">
        <v>680</v>
      </c>
      <c r="B109" s="41" t="s">
        <v>41</v>
      </c>
      <c r="C109" s="39" t="s">
        <v>200</v>
      </c>
      <c r="D109" s="40" t="s">
        <v>681</v>
      </c>
      <c r="E109" s="39" t="s">
        <v>576</v>
      </c>
      <c r="F109" s="39" t="s">
        <v>682</v>
      </c>
      <c r="G109" s="39">
        <v>11.030099999999999</v>
      </c>
      <c r="H109" s="39" t="s">
        <v>683</v>
      </c>
      <c r="I109" s="39" t="s">
        <v>222</v>
      </c>
      <c r="J109" s="53">
        <v>38064</v>
      </c>
      <c r="K109" s="53">
        <v>89190.399999999994</v>
      </c>
      <c r="L109" s="39">
        <v>1493</v>
      </c>
      <c r="M109" s="45">
        <f t="shared" si="9"/>
        <v>746.5</v>
      </c>
      <c r="N109" s="39" t="s">
        <v>67</v>
      </c>
      <c r="O109" s="38">
        <v>3</v>
      </c>
      <c r="P109" s="38">
        <v>2</v>
      </c>
      <c r="Q109" s="38">
        <v>3</v>
      </c>
      <c r="R109" s="38">
        <v>3</v>
      </c>
      <c r="S109" s="38">
        <v>1</v>
      </c>
      <c r="T109" s="46">
        <f t="shared" si="6"/>
        <v>12</v>
      </c>
      <c r="U109" s="47" t="s">
        <v>684</v>
      </c>
      <c r="V109" s="41">
        <v>80</v>
      </c>
      <c r="W109" s="39" t="s">
        <v>70</v>
      </c>
      <c r="X109" s="39" t="s">
        <v>71</v>
      </c>
      <c r="Y109" s="48">
        <v>3</v>
      </c>
      <c r="Z109" s="48">
        <v>2</v>
      </c>
      <c r="AA109" s="48">
        <v>3</v>
      </c>
      <c r="AB109" s="48"/>
      <c r="AC109" s="46">
        <f t="shared" si="7"/>
        <v>8</v>
      </c>
      <c r="AD109" s="50">
        <f t="shared" si="8"/>
        <v>20</v>
      </c>
      <c r="AE109" s="41" t="s">
        <v>79</v>
      </c>
      <c r="AF109" s="41"/>
      <c r="AG109" s="51"/>
      <c r="AH109" s="51"/>
    </row>
    <row r="110" spans="1:34" s="52" customFormat="1" ht="260.39999999999998" x14ac:dyDescent="0.25">
      <c r="A110" s="38" t="s">
        <v>685</v>
      </c>
      <c r="B110" s="41" t="s">
        <v>41</v>
      </c>
      <c r="C110" s="39" t="s">
        <v>200</v>
      </c>
      <c r="D110" s="40" t="s">
        <v>686</v>
      </c>
      <c r="E110" s="39" t="s">
        <v>687</v>
      </c>
      <c r="F110" s="39" t="s">
        <v>577</v>
      </c>
      <c r="G110" s="39">
        <v>11.090199999999999</v>
      </c>
      <c r="H110" s="39" t="s">
        <v>578</v>
      </c>
      <c r="I110" s="39" t="s">
        <v>222</v>
      </c>
      <c r="J110" s="53">
        <v>55764.800000000003</v>
      </c>
      <c r="K110" s="53">
        <v>114587.2</v>
      </c>
      <c r="L110" s="39">
        <v>605</v>
      </c>
      <c r="M110" s="45">
        <f t="shared" si="9"/>
        <v>302.5</v>
      </c>
      <c r="N110" s="39" t="s">
        <v>67</v>
      </c>
      <c r="O110" s="38">
        <v>3</v>
      </c>
      <c r="P110" s="38">
        <v>1</v>
      </c>
      <c r="Q110" s="38">
        <v>3</v>
      </c>
      <c r="R110" s="38">
        <v>3</v>
      </c>
      <c r="S110" s="38">
        <v>1</v>
      </c>
      <c r="T110" s="46">
        <f t="shared" si="6"/>
        <v>11</v>
      </c>
      <c r="U110" s="47" t="s">
        <v>688</v>
      </c>
      <c r="V110" s="41">
        <v>120</v>
      </c>
      <c r="W110" s="39" t="s">
        <v>78</v>
      </c>
      <c r="X110" s="39" t="s">
        <v>71</v>
      </c>
      <c r="Y110" s="48">
        <v>2</v>
      </c>
      <c r="Z110" s="48">
        <v>3</v>
      </c>
      <c r="AA110" s="48">
        <v>3</v>
      </c>
      <c r="AB110" s="48"/>
      <c r="AC110" s="46">
        <f t="shared" si="7"/>
        <v>8</v>
      </c>
      <c r="AD110" s="50">
        <f t="shared" si="8"/>
        <v>19</v>
      </c>
      <c r="AE110" s="41" t="s">
        <v>79</v>
      </c>
      <c r="AF110" s="41"/>
      <c r="AG110" s="51"/>
      <c r="AH110" s="51"/>
    </row>
    <row r="111" spans="1:34" s="52" customFormat="1" ht="260.39999999999998" x14ac:dyDescent="0.25">
      <c r="A111" s="55" t="s">
        <v>689</v>
      </c>
      <c r="B111" s="41" t="s">
        <v>41</v>
      </c>
      <c r="C111" s="39" t="s">
        <v>200</v>
      </c>
      <c r="D111" s="40" t="s">
        <v>690</v>
      </c>
      <c r="E111" s="39" t="s">
        <v>691</v>
      </c>
      <c r="F111" s="39" t="s">
        <v>589</v>
      </c>
      <c r="G111" s="39">
        <v>15.1204</v>
      </c>
      <c r="H111" s="39" t="s">
        <v>590</v>
      </c>
      <c r="I111" s="39" t="s">
        <v>222</v>
      </c>
      <c r="J111" s="53">
        <v>48110.400000000001</v>
      </c>
      <c r="K111" s="53">
        <v>103812.8</v>
      </c>
      <c r="L111" s="54">
        <v>1198</v>
      </c>
      <c r="M111" s="45">
        <f t="shared" si="9"/>
        <v>599</v>
      </c>
      <c r="N111" s="39" t="s">
        <v>130</v>
      </c>
      <c r="O111" s="38">
        <v>3</v>
      </c>
      <c r="P111" s="38">
        <v>2</v>
      </c>
      <c r="Q111" s="38">
        <v>3</v>
      </c>
      <c r="R111" s="38">
        <v>3</v>
      </c>
      <c r="S111" s="38">
        <v>1</v>
      </c>
      <c r="T111" s="46">
        <f t="shared" si="6"/>
        <v>12</v>
      </c>
      <c r="U111" s="47" t="s">
        <v>419</v>
      </c>
      <c r="V111" s="41">
        <v>150</v>
      </c>
      <c r="W111" s="39" t="s">
        <v>70</v>
      </c>
      <c r="X111" s="39" t="s">
        <v>71</v>
      </c>
      <c r="Y111" s="48">
        <v>3</v>
      </c>
      <c r="Z111" s="48">
        <v>3</v>
      </c>
      <c r="AA111" s="48">
        <v>3</v>
      </c>
      <c r="AB111" s="48"/>
      <c r="AC111" s="46">
        <f t="shared" si="7"/>
        <v>9</v>
      </c>
      <c r="AD111" s="50">
        <f t="shared" si="8"/>
        <v>21</v>
      </c>
      <c r="AE111" s="41" t="s">
        <v>79</v>
      </c>
      <c r="AF111" s="41"/>
      <c r="AG111" s="51"/>
      <c r="AH111" s="51"/>
    </row>
    <row r="112" spans="1:34" s="52" customFormat="1" ht="260.39999999999998" x14ac:dyDescent="0.25">
      <c r="A112" s="38" t="s">
        <v>692</v>
      </c>
      <c r="B112" s="41" t="s">
        <v>41</v>
      </c>
      <c r="C112" s="39" t="s">
        <v>200</v>
      </c>
      <c r="D112" s="40" t="s">
        <v>693</v>
      </c>
      <c r="E112" s="39" t="s">
        <v>694</v>
      </c>
      <c r="F112" s="39" t="s">
        <v>695</v>
      </c>
      <c r="G112" s="39">
        <v>43.040399999999998</v>
      </c>
      <c r="H112" s="39" t="s">
        <v>696</v>
      </c>
      <c r="I112" s="39" t="s">
        <v>222</v>
      </c>
      <c r="J112" s="53">
        <v>46654.400000000001</v>
      </c>
      <c r="K112" s="53">
        <v>93038.399999999994</v>
      </c>
      <c r="L112" s="39">
        <v>603</v>
      </c>
      <c r="M112" s="45">
        <f t="shared" si="9"/>
        <v>301.5</v>
      </c>
      <c r="N112" s="39" t="s">
        <v>130</v>
      </c>
      <c r="O112" s="38">
        <v>3</v>
      </c>
      <c r="P112" s="38">
        <v>1</v>
      </c>
      <c r="Q112" s="38">
        <v>3</v>
      </c>
      <c r="R112" s="38">
        <v>3</v>
      </c>
      <c r="S112" s="38">
        <v>1</v>
      </c>
      <c r="T112" s="46">
        <f t="shared" si="6"/>
        <v>11</v>
      </c>
      <c r="U112" s="47" t="s">
        <v>697</v>
      </c>
      <c r="V112" s="41">
        <v>210</v>
      </c>
      <c r="W112" s="39" t="s">
        <v>78</v>
      </c>
      <c r="X112" s="39" t="s">
        <v>71</v>
      </c>
      <c r="Y112" s="48">
        <v>2</v>
      </c>
      <c r="Z112" s="48">
        <v>3</v>
      </c>
      <c r="AA112" s="48">
        <v>3</v>
      </c>
      <c r="AB112" s="48"/>
      <c r="AC112" s="46">
        <f t="shared" si="7"/>
        <v>8</v>
      </c>
      <c r="AD112" s="50">
        <f t="shared" si="8"/>
        <v>19</v>
      </c>
      <c r="AE112" s="41" t="s">
        <v>79</v>
      </c>
      <c r="AF112" s="41"/>
      <c r="AG112" s="51"/>
      <c r="AH112" s="51"/>
    </row>
    <row r="113" spans="1:34" s="52" customFormat="1" ht="260.39999999999998" x14ac:dyDescent="0.25">
      <c r="A113" s="38" t="s">
        <v>698</v>
      </c>
      <c r="B113" s="41" t="s">
        <v>41</v>
      </c>
      <c r="C113" s="39" t="s">
        <v>200</v>
      </c>
      <c r="D113" s="40" t="s">
        <v>699</v>
      </c>
      <c r="E113" s="39" t="s">
        <v>216</v>
      </c>
      <c r="F113" s="39" t="s">
        <v>700</v>
      </c>
      <c r="G113" s="39">
        <v>30.7102</v>
      </c>
      <c r="H113" s="39" t="s">
        <v>701</v>
      </c>
      <c r="I113" s="39" t="s">
        <v>222</v>
      </c>
      <c r="J113" s="53">
        <v>43950.400000000001</v>
      </c>
      <c r="K113" s="53">
        <v>100568</v>
      </c>
      <c r="L113" s="39">
        <v>4756</v>
      </c>
      <c r="M113" s="45">
        <f t="shared" si="9"/>
        <v>2378</v>
      </c>
      <c r="N113" s="39" t="s">
        <v>130</v>
      </c>
      <c r="O113" s="38">
        <v>3</v>
      </c>
      <c r="P113" s="38">
        <v>2</v>
      </c>
      <c r="Q113" s="38">
        <v>3</v>
      </c>
      <c r="R113" s="38">
        <v>3</v>
      </c>
      <c r="S113" s="38">
        <v>1</v>
      </c>
      <c r="T113" s="46">
        <f t="shared" si="6"/>
        <v>12</v>
      </c>
      <c r="U113" s="47" t="s">
        <v>702</v>
      </c>
      <c r="V113" s="41">
        <v>210</v>
      </c>
      <c r="W113" s="39" t="s">
        <v>78</v>
      </c>
      <c r="X113" s="39" t="s">
        <v>71</v>
      </c>
      <c r="Y113" s="48">
        <v>2</v>
      </c>
      <c r="Z113" s="48">
        <v>3</v>
      </c>
      <c r="AA113" s="48">
        <v>3</v>
      </c>
      <c r="AB113" s="48"/>
      <c r="AC113" s="46">
        <f t="shared" si="7"/>
        <v>8</v>
      </c>
      <c r="AD113" s="50">
        <f t="shared" si="8"/>
        <v>20</v>
      </c>
      <c r="AE113" s="41" t="s">
        <v>79</v>
      </c>
      <c r="AF113" s="41"/>
      <c r="AG113" s="51"/>
      <c r="AH113" s="51"/>
    </row>
    <row r="114" spans="1:34" s="52" customFormat="1" ht="241.8" x14ac:dyDescent="0.25">
      <c r="A114" s="38" t="s">
        <v>703</v>
      </c>
      <c r="B114" s="41" t="s">
        <v>41</v>
      </c>
      <c r="C114" s="39" t="s">
        <v>200</v>
      </c>
      <c r="D114" s="40" t="s">
        <v>704</v>
      </c>
      <c r="E114" s="39" t="s">
        <v>204</v>
      </c>
      <c r="F114" s="39" t="s">
        <v>358</v>
      </c>
      <c r="G114" s="90">
        <v>43.040399999999998</v>
      </c>
      <c r="H114" s="39" t="s">
        <v>359</v>
      </c>
      <c r="I114" s="39" t="s">
        <v>206</v>
      </c>
      <c r="J114" s="80">
        <f>22.4305282357*2080</f>
        <v>46655.498730255997</v>
      </c>
      <c r="K114" s="80">
        <f>39.6270133041*2080</f>
        <v>82424.187672527987</v>
      </c>
      <c r="L114" s="45" t="s">
        <v>366</v>
      </c>
      <c r="M114" s="45">
        <f t="shared" si="9"/>
        <v>2321</v>
      </c>
      <c r="N114" s="39" t="s">
        <v>390</v>
      </c>
      <c r="O114" s="38">
        <v>2</v>
      </c>
      <c r="P114" s="38">
        <v>2</v>
      </c>
      <c r="Q114" s="38">
        <v>3</v>
      </c>
      <c r="R114" s="38">
        <v>3</v>
      </c>
      <c r="S114" s="38">
        <v>1</v>
      </c>
      <c r="T114" s="46">
        <f t="shared" si="6"/>
        <v>11</v>
      </c>
      <c r="U114" s="47" t="s">
        <v>705</v>
      </c>
      <c r="V114" s="41">
        <v>120</v>
      </c>
      <c r="W114" s="39" t="s">
        <v>78</v>
      </c>
      <c r="X114" s="39" t="s">
        <v>71</v>
      </c>
      <c r="Y114" s="48">
        <v>2</v>
      </c>
      <c r="Z114" s="48">
        <v>3</v>
      </c>
      <c r="AA114" s="48">
        <v>3</v>
      </c>
      <c r="AB114" s="48"/>
      <c r="AC114" s="46">
        <f t="shared" si="7"/>
        <v>8</v>
      </c>
      <c r="AD114" s="50">
        <f t="shared" si="8"/>
        <v>19</v>
      </c>
      <c r="AE114" s="41" t="s">
        <v>79</v>
      </c>
      <c r="AF114" s="41"/>
      <c r="AG114" s="51"/>
      <c r="AH114" s="51"/>
    </row>
    <row r="115" spans="1:34" s="52" customFormat="1" ht="260.39999999999998" x14ac:dyDescent="0.25">
      <c r="A115" s="55" t="s">
        <v>706</v>
      </c>
      <c r="B115" s="41" t="s">
        <v>41</v>
      </c>
      <c r="C115" s="39" t="s">
        <v>200</v>
      </c>
      <c r="D115" s="40" t="s">
        <v>707</v>
      </c>
      <c r="E115" s="39" t="s">
        <v>708</v>
      </c>
      <c r="F115" s="39" t="s">
        <v>577</v>
      </c>
      <c r="G115" s="39">
        <v>11.0901</v>
      </c>
      <c r="H115" s="39" t="s">
        <v>578</v>
      </c>
      <c r="I115" s="39" t="s">
        <v>222</v>
      </c>
      <c r="J115" s="53">
        <v>55764.800000000003</v>
      </c>
      <c r="K115" s="53">
        <v>114587.2</v>
      </c>
      <c r="L115" s="54">
        <v>605</v>
      </c>
      <c r="M115" s="45">
        <f t="shared" si="9"/>
        <v>302.5</v>
      </c>
      <c r="N115" s="39" t="s">
        <v>130</v>
      </c>
      <c r="O115" s="38">
        <v>3</v>
      </c>
      <c r="P115" s="38">
        <v>1</v>
      </c>
      <c r="Q115" s="38">
        <v>3</v>
      </c>
      <c r="R115" s="38">
        <v>3</v>
      </c>
      <c r="S115" s="38">
        <v>1</v>
      </c>
      <c r="T115" s="46">
        <f t="shared" si="6"/>
        <v>11</v>
      </c>
      <c r="U115" s="47" t="s">
        <v>584</v>
      </c>
      <c r="V115" s="41">
        <v>120</v>
      </c>
      <c r="W115" s="39" t="s">
        <v>70</v>
      </c>
      <c r="X115" s="39" t="s">
        <v>71</v>
      </c>
      <c r="Y115" s="48">
        <v>2</v>
      </c>
      <c r="Z115" s="48">
        <v>3</v>
      </c>
      <c r="AA115" s="48">
        <v>3</v>
      </c>
      <c r="AB115" s="48"/>
      <c r="AC115" s="46">
        <f t="shared" si="7"/>
        <v>8</v>
      </c>
      <c r="AD115" s="50">
        <f t="shared" si="8"/>
        <v>19</v>
      </c>
      <c r="AE115" s="41" t="s">
        <v>79</v>
      </c>
      <c r="AF115" s="41"/>
      <c r="AG115" s="51"/>
      <c r="AH115" s="51"/>
    </row>
    <row r="116" spans="1:34" s="52" customFormat="1" ht="260.39999999999998" x14ac:dyDescent="0.25">
      <c r="A116" s="38" t="s">
        <v>709</v>
      </c>
      <c r="B116" s="41" t="s">
        <v>41</v>
      </c>
      <c r="C116" s="39" t="s">
        <v>200</v>
      </c>
      <c r="D116" s="40" t="s">
        <v>710</v>
      </c>
      <c r="E116" s="39" t="s">
        <v>694</v>
      </c>
      <c r="F116" s="39" t="s">
        <v>695</v>
      </c>
      <c r="G116" s="39">
        <v>43.040399999999998</v>
      </c>
      <c r="H116" s="39" t="s">
        <v>696</v>
      </c>
      <c r="I116" s="39" t="s">
        <v>222</v>
      </c>
      <c r="J116" s="53">
        <v>46654.400000000001</v>
      </c>
      <c r="K116" s="53">
        <v>93038.399999999994</v>
      </c>
      <c r="L116" s="39">
        <v>603</v>
      </c>
      <c r="M116" s="45">
        <f t="shared" si="9"/>
        <v>301.5</v>
      </c>
      <c r="N116" s="39" t="s">
        <v>130</v>
      </c>
      <c r="O116" s="38">
        <v>3</v>
      </c>
      <c r="P116" s="38">
        <v>1</v>
      </c>
      <c r="Q116" s="38">
        <v>3</v>
      </c>
      <c r="R116" s="38">
        <v>3</v>
      </c>
      <c r="S116" s="38">
        <v>1</v>
      </c>
      <c r="T116" s="46">
        <f t="shared" si="6"/>
        <v>11</v>
      </c>
      <c r="U116" s="47" t="s">
        <v>697</v>
      </c>
      <c r="V116" s="41">
        <v>160</v>
      </c>
      <c r="W116" s="39" t="s">
        <v>78</v>
      </c>
      <c r="X116" s="39" t="s">
        <v>71</v>
      </c>
      <c r="Y116" s="48">
        <v>3</v>
      </c>
      <c r="Z116" s="48">
        <v>3</v>
      </c>
      <c r="AA116" s="48">
        <v>3</v>
      </c>
      <c r="AB116" s="48"/>
      <c r="AC116" s="46">
        <f t="shared" si="7"/>
        <v>9</v>
      </c>
      <c r="AD116" s="50">
        <f t="shared" si="8"/>
        <v>20</v>
      </c>
      <c r="AE116" s="41" t="s">
        <v>79</v>
      </c>
      <c r="AF116" s="41"/>
      <c r="AG116" s="51"/>
      <c r="AH116" s="51"/>
    </row>
    <row r="117" spans="1:34" s="52" customFormat="1" ht="260.39999999999998" x14ac:dyDescent="0.25">
      <c r="A117" s="55" t="s">
        <v>711</v>
      </c>
      <c r="B117" s="41" t="s">
        <v>41</v>
      </c>
      <c r="C117" s="39" t="s">
        <v>200</v>
      </c>
      <c r="D117" s="40" t="s">
        <v>712</v>
      </c>
      <c r="E117" s="39" t="s">
        <v>576</v>
      </c>
      <c r="F117" s="39" t="s">
        <v>589</v>
      </c>
      <c r="G117" s="39">
        <v>15.1204</v>
      </c>
      <c r="H117" s="39" t="s">
        <v>590</v>
      </c>
      <c r="I117" s="39" t="s">
        <v>222</v>
      </c>
      <c r="J117" s="53">
        <v>48110.400000000001</v>
      </c>
      <c r="K117" s="53">
        <v>103812.8</v>
      </c>
      <c r="L117" s="54">
        <v>1198</v>
      </c>
      <c r="M117" s="45">
        <f t="shared" si="9"/>
        <v>599</v>
      </c>
      <c r="N117" s="39" t="s">
        <v>130</v>
      </c>
      <c r="O117" s="38">
        <v>3</v>
      </c>
      <c r="P117" s="38">
        <v>2</v>
      </c>
      <c r="Q117" s="38">
        <v>3</v>
      </c>
      <c r="R117" s="38">
        <v>3</v>
      </c>
      <c r="S117" s="38">
        <v>1</v>
      </c>
      <c r="T117" s="46">
        <f t="shared" si="6"/>
        <v>12</v>
      </c>
      <c r="U117" s="47" t="s">
        <v>419</v>
      </c>
      <c r="V117" s="41">
        <v>40</v>
      </c>
      <c r="W117" s="39" t="s">
        <v>70</v>
      </c>
      <c r="X117" s="39" t="s">
        <v>71</v>
      </c>
      <c r="Y117" s="48">
        <v>3</v>
      </c>
      <c r="Z117" s="48">
        <v>2</v>
      </c>
      <c r="AA117" s="48">
        <v>3</v>
      </c>
      <c r="AB117" s="48"/>
      <c r="AC117" s="46">
        <f t="shared" si="7"/>
        <v>8</v>
      </c>
      <c r="AD117" s="50">
        <f t="shared" si="8"/>
        <v>20</v>
      </c>
      <c r="AE117" s="41" t="s">
        <v>79</v>
      </c>
      <c r="AF117" s="41"/>
      <c r="AG117" s="51"/>
      <c r="AH117" s="51"/>
    </row>
    <row r="118" spans="1:34" s="52" customFormat="1" ht="260.39999999999998" x14ac:dyDescent="0.25">
      <c r="A118" s="55" t="s">
        <v>713</v>
      </c>
      <c r="B118" s="41" t="s">
        <v>41</v>
      </c>
      <c r="C118" s="39" t="s">
        <v>200</v>
      </c>
      <c r="D118" s="40" t="s">
        <v>714</v>
      </c>
      <c r="E118" s="39" t="s">
        <v>576</v>
      </c>
      <c r="F118" s="39" t="s">
        <v>577</v>
      </c>
      <c r="G118" s="39">
        <v>11.0901</v>
      </c>
      <c r="H118" s="39" t="s">
        <v>578</v>
      </c>
      <c r="I118" s="39" t="s">
        <v>222</v>
      </c>
      <c r="J118" s="53">
        <v>55764.800000000003</v>
      </c>
      <c r="K118" s="53">
        <v>114587.2</v>
      </c>
      <c r="L118" s="54">
        <v>605</v>
      </c>
      <c r="M118" s="45">
        <f t="shared" si="9"/>
        <v>302.5</v>
      </c>
      <c r="N118" s="39" t="s">
        <v>130</v>
      </c>
      <c r="O118" s="38">
        <v>3</v>
      </c>
      <c r="P118" s="38">
        <v>1</v>
      </c>
      <c r="Q118" s="38">
        <v>3</v>
      </c>
      <c r="R118" s="38">
        <v>3</v>
      </c>
      <c r="S118" s="38">
        <v>1</v>
      </c>
      <c r="T118" s="46">
        <f t="shared" si="6"/>
        <v>11</v>
      </c>
      <c r="U118" s="47" t="s">
        <v>584</v>
      </c>
      <c r="V118" s="41">
        <v>40</v>
      </c>
      <c r="W118" s="39" t="s">
        <v>70</v>
      </c>
      <c r="X118" s="39" t="s">
        <v>71</v>
      </c>
      <c r="Y118" s="48">
        <v>3</v>
      </c>
      <c r="Z118" s="48">
        <v>2</v>
      </c>
      <c r="AA118" s="48">
        <v>3</v>
      </c>
      <c r="AB118" s="48"/>
      <c r="AC118" s="46">
        <f t="shared" si="7"/>
        <v>8</v>
      </c>
      <c r="AD118" s="50">
        <f t="shared" si="8"/>
        <v>19</v>
      </c>
      <c r="AE118" s="41" t="s">
        <v>79</v>
      </c>
      <c r="AF118" s="41"/>
      <c r="AG118" s="51"/>
      <c r="AH118" s="51"/>
    </row>
    <row r="119" spans="1:34" s="52" customFormat="1" ht="241.8" x14ac:dyDescent="0.25">
      <c r="A119" s="55" t="s">
        <v>715</v>
      </c>
      <c r="B119" s="41" t="s">
        <v>41</v>
      </c>
      <c r="C119" s="39" t="s">
        <v>200</v>
      </c>
      <c r="D119" s="40" t="s">
        <v>716</v>
      </c>
      <c r="E119" s="39" t="s">
        <v>717</v>
      </c>
      <c r="F119" s="39" t="s">
        <v>664</v>
      </c>
      <c r="G119" s="90">
        <v>11.010300000000001</v>
      </c>
      <c r="H119" s="39" t="s">
        <v>381</v>
      </c>
      <c r="I119" s="39" t="s">
        <v>206</v>
      </c>
      <c r="J119" s="80">
        <f>24.8014108815*2080</f>
        <v>51586.934633520003</v>
      </c>
      <c r="K119" s="80">
        <f>50.8476745201*2080</f>
        <v>105763.163001808</v>
      </c>
      <c r="L119" s="45" t="s">
        <v>366</v>
      </c>
      <c r="M119" s="45">
        <f t="shared" si="9"/>
        <v>2321</v>
      </c>
      <c r="N119" s="39" t="s">
        <v>390</v>
      </c>
      <c r="O119" s="38">
        <v>3</v>
      </c>
      <c r="P119" s="38">
        <v>2</v>
      </c>
      <c r="Q119" s="38">
        <v>2</v>
      </c>
      <c r="R119" s="38">
        <v>3</v>
      </c>
      <c r="S119" s="38">
        <v>1</v>
      </c>
      <c r="T119" s="46">
        <f t="shared" si="6"/>
        <v>11</v>
      </c>
      <c r="U119" s="47" t="s">
        <v>210</v>
      </c>
      <c r="V119" s="41">
        <v>150</v>
      </c>
      <c r="W119" s="39" t="s">
        <v>70</v>
      </c>
      <c r="X119" s="39" t="s">
        <v>71</v>
      </c>
      <c r="Y119" s="48">
        <v>2</v>
      </c>
      <c r="Z119" s="48">
        <v>3</v>
      </c>
      <c r="AA119" s="48">
        <v>3</v>
      </c>
      <c r="AB119" s="48"/>
      <c r="AC119" s="46">
        <f t="shared" si="7"/>
        <v>8</v>
      </c>
      <c r="AD119" s="50">
        <f t="shared" si="8"/>
        <v>19</v>
      </c>
      <c r="AE119" s="41" t="s">
        <v>79</v>
      </c>
      <c r="AF119" s="41"/>
      <c r="AG119" s="51"/>
      <c r="AH119" s="51"/>
    </row>
    <row r="120" spans="1:34" s="52" customFormat="1" ht="241.8" x14ac:dyDescent="0.25">
      <c r="A120" s="55" t="s">
        <v>718</v>
      </c>
      <c r="B120" s="41" t="s">
        <v>41</v>
      </c>
      <c r="C120" s="39" t="s">
        <v>200</v>
      </c>
      <c r="D120" s="40" t="s">
        <v>719</v>
      </c>
      <c r="E120" s="39" t="s">
        <v>717</v>
      </c>
      <c r="F120" s="39" t="s">
        <v>510</v>
      </c>
      <c r="G120" s="90">
        <v>11.1004</v>
      </c>
      <c r="H120" s="39" t="s">
        <v>430</v>
      </c>
      <c r="I120" s="39" t="s">
        <v>206</v>
      </c>
      <c r="J120" s="80">
        <f>24.5249255334*2080</f>
        <v>51011.845109472</v>
      </c>
      <c r="K120" s="80">
        <f>49.6815913064*2080</f>
        <v>103337.70991731201</v>
      </c>
      <c r="L120" s="45" t="s">
        <v>440</v>
      </c>
      <c r="M120" s="45">
        <f t="shared" si="9"/>
        <v>710.5</v>
      </c>
      <c r="N120" s="39" t="s">
        <v>390</v>
      </c>
      <c r="O120" s="38">
        <v>3</v>
      </c>
      <c r="P120" s="38">
        <v>2</v>
      </c>
      <c r="Q120" s="38">
        <v>2</v>
      </c>
      <c r="R120" s="38">
        <v>3</v>
      </c>
      <c r="S120" s="38">
        <v>1</v>
      </c>
      <c r="T120" s="46">
        <f t="shared" si="6"/>
        <v>11</v>
      </c>
      <c r="U120" s="47" t="s">
        <v>443</v>
      </c>
      <c r="V120" s="41">
        <v>150</v>
      </c>
      <c r="W120" s="39" t="s">
        <v>70</v>
      </c>
      <c r="X120" s="39" t="s">
        <v>71</v>
      </c>
      <c r="Y120" s="48">
        <v>2</v>
      </c>
      <c r="Z120" s="48">
        <v>3</v>
      </c>
      <c r="AA120" s="48">
        <v>3</v>
      </c>
      <c r="AB120" s="48"/>
      <c r="AC120" s="46">
        <f t="shared" si="7"/>
        <v>8</v>
      </c>
      <c r="AD120" s="50">
        <f t="shared" si="8"/>
        <v>19</v>
      </c>
      <c r="AE120" s="41" t="s">
        <v>79</v>
      </c>
      <c r="AF120" s="41"/>
      <c r="AG120" s="51"/>
      <c r="AH120" s="51"/>
    </row>
    <row r="121" spans="1:34" s="52" customFormat="1" ht="260.39999999999998" x14ac:dyDescent="0.25">
      <c r="A121" s="55" t="s">
        <v>720</v>
      </c>
      <c r="B121" s="41" t="s">
        <v>41</v>
      </c>
      <c r="C121" s="39" t="s">
        <v>200</v>
      </c>
      <c r="D121" s="40" t="s">
        <v>721</v>
      </c>
      <c r="E121" s="39" t="s">
        <v>717</v>
      </c>
      <c r="F121" s="39" t="s">
        <v>577</v>
      </c>
      <c r="G121" s="39">
        <v>11.0901</v>
      </c>
      <c r="H121" s="39" t="s">
        <v>578</v>
      </c>
      <c r="I121" s="39" t="s">
        <v>222</v>
      </c>
      <c r="J121" s="53">
        <v>55764.800000000003</v>
      </c>
      <c r="K121" s="42">
        <v>107432</v>
      </c>
      <c r="L121" s="44">
        <v>605</v>
      </c>
      <c r="M121" s="45">
        <f t="shared" si="9"/>
        <v>302.5</v>
      </c>
      <c r="N121" s="39" t="s">
        <v>390</v>
      </c>
      <c r="O121" s="38">
        <v>3</v>
      </c>
      <c r="P121" s="38">
        <v>1</v>
      </c>
      <c r="Q121" s="38">
        <v>2</v>
      </c>
      <c r="R121" s="38">
        <v>3</v>
      </c>
      <c r="S121" s="38">
        <v>1</v>
      </c>
      <c r="T121" s="46">
        <f t="shared" si="6"/>
        <v>10</v>
      </c>
      <c r="U121" s="47" t="s">
        <v>584</v>
      </c>
      <c r="V121" s="41">
        <v>150</v>
      </c>
      <c r="W121" s="39" t="s">
        <v>70</v>
      </c>
      <c r="X121" s="39" t="s">
        <v>71</v>
      </c>
      <c r="Y121" s="48">
        <v>2</v>
      </c>
      <c r="Z121" s="48">
        <v>3</v>
      </c>
      <c r="AA121" s="48">
        <v>3</v>
      </c>
      <c r="AB121" s="48"/>
      <c r="AC121" s="46">
        <f t="shared" si="7"/>
        <v>8</v>
      </c>
      <c r="AD121" s="50">
        <f t="shared" si="8"/>
        <v>18</v>
      </c>
      <c r="AE121" s="41" t="s">
        <v>79</v>
      </c>
      <c r="AF121" s="41"/>
      <c r="AG121" s="51"/>
      <c r="AH121" s="51"/>
    </row>
    <row r="122" spans="1:34" s="52" customFormat="1" ht="260.39999999999998" x14ac:dyDescent="0.25">
      <c r="A122" s="55" t="s">
        <v>722</v>
      </c>
      <c r="B122" s="41" t="s">
        <v>41</v>
      </c>
      <c r="C122" s="39" t="s">
        <v>200</v>
      </c>
      <c r="D122" s="40" t="s">
        <v>723</v>
      </c>
      <c r="E122" s="39" t="s">
        <v>717</v>
      </c>
      <c r="F122" s="39" t="s">
        <v>667</v>
      </c>
      <c r="G122" s="39">
        <v>43.040399999999998</v>
      </c>
      <c r="H122" s="39" t="s">
        <v>668</v>
      </c>
      <c r="I122" s="39" t="s">
        <v>222</v>
      </c>
      <c r="J122" s="80">
        <f>22.4305282357*2080</f>
        <v>46655.498730255997</v>
      </c>
      <c r="K122" s="80">
        <f>39.6270133041*2080</f>
        <v>82424.187672527987</v>
      </c>
      <c r="L122" s="45" t="s">
        <v>669</v>
      </c>
      <c r="M122" s="45">
        <f t="shared" si="9"/>
        <v>301.5</v>
      </c>
      <c r="N122" s="39" t="s">
        <v>390</v>
      </c>
      <c r="O122" s="38">
        <v>2</v>
      </c>
      <c r="P122" s="38">
        <v>1</v>
      </c>
      <c r="Q122" s="38">
        <v>2</v>
      </c>
      <c r="R122" s="38">
        <v>3</v>
      </c>
      <c r="S122" s="38">
        <v>1</v>
      </c>
      <c r="T122" s="46">
        <f t="shared" si="6"/>
        <v>9</v>
      </c>
      <c r="U122" s="99" t="s">
        <v>372</v>
      </c>
      <c r="V122" s="98">
        <v>150</v>
      </c>
      <c r="W122" s="90" t="s">
        <v>70</v>
      </c>
      <c r="X122" s="90" t="s">
        <v>71</v>
      </c>
      <c r="Y122" s="55">
        <v>2</v>
      </c>
      <c r="Z122" s="55">
        <v>3</v>
      </c>
      <c r="AA122" s="55">
        <v>3</v>
      </c>
      <c r="AB122" s="55"/>
      <c r="AC122" s="46">
        <f t="shared" si="7"/>
        <v>8</v>
      </c>
      <c r="AD122" s="50">
        <f t="shared" si="8"/>
        <v>17</v>
      </c>
      <c r="AE122" s="41" t="s">
        <v>79</v>
      </c>
      <c r="AF122" s="41"/>
      <c r="AG122" s="51"/>
      <c r="AH122" s="51"/>
    </row>
    <row r="123" spans="1:34" s="52" customFormat="1" ht="260.39999999999998" x14ac:dyDescent="0.25">
      <c r="A123" s="55" t="s">
        <v>724</v>
      </c>
      <c r="B123" s="41" t="s">
        <v>41</v>
      </c>
      <c r="C123" s="39" t="s">
        <v>200</v>
      </c>
      <c r="D123" s="40" t="s">
        <v>725</v>
      </c>
      <c r="E123" s="39" t="s">
        <v>717</v>
      </c>
      <c r="F123" s="39" t="s">
        <v>682</v>
      </c>
      <c r="G123" s="39">
        <v>11.030099999999999</v>
      </c>
      <c r="H123" s="39" t="s">
        <v>683</v>
      </c>
      <c r="I123" s="39" t="s">
        <v>222</v>
      </c>
      <c r="J123" s="53">
        <v>38064</v>
      </c>
      <c r="K123" s="43">
        <v>76710.399999999994</v>
      </c>
      <c r="L123" s="41">
        <v>1493</v>
      </c>
      <c r="M123" s="45">
        <f t="shared" si="9"/>
        <v>746.5</v>
      </c>
      <c r="N123" s="39" t="s">
        <v>390</v>
      </c>
      <c r="O123" s="38">
        <v>2</v>
      </c>
      <c r="P123" s="38">
        <v>2</v>
      </c>
      <c r="Q123" s="38">
        <v>2</v>
      </c>
      <c r="R123" s="38">
        <v>3</v>
      </c>
      <c r="S123" s="38">
        <v>1</v>
      </c>
      <c r="T123" s="46">
        <f t="shared" si="6"/>
        <v>10</v>
      </c>
      <c r="U123" s="47" t="s">
        <v>684</v>
      </c>
      <c r="V123" s="41">
        <v>150</v>
      </c>
      <c r="W123" s="39" t="s">
        <v>70</v>
      </c>
      <c r="X123" s="39" t="s">
        <v>71</v>
      </c>
      <c r="Y123" s="48">
        <v>2</v>
      </c>
      <c r="Z123" s="48">
        <v>3</v>
      </c>
      <c r="AA123" s="48">
        <v>3</v>
      </c>
      <c r="AB123" s="48"/>
      <c r="AC123" s="46">
        <f t="shared" si="7"/>
        <v>8</v>
      </c>
      <c r="AD123" s="50">
        <f t="shared" si="8"/>
        <v>18</v>
      </c>
      <c r="AE123" s="41" t="s">
        <v>79</v>
      </c>
      <c r="AF123" s="41"/>
      <c r="AG123" s="51"/>
      <c r="AH123" s="51"/>
    </row>
    <row r="124" spans="1:34" s="52" customFormat="1" ht="241.8" x14ac:dyDescent="0.25">
      <c r="A124" s="55" t="s">
        <v>726</v>
      </c>
      <c r="B124" s="41" t="s">
        <v>41</v>
      </c>
      <c r="C124" s="39" t="s">
        <v>200</v>
      </c>
      <c r="D124" s="40" t="s">
        <v>727</v>
      </c>
      <c r="E124" s="39" t="s">
        <v>717</v>
      </c>
      <c r="F124" s="39" t="s">
        <v>728</v>
      </c>
      <c r="G124" s="90">
        <v>11.1004</v>
      </c>
      <c r="H124" s="39" t="s">
        <v>430</v>
      </c>
      <c r="I124" s="39" t="s">
        <v>206</v>
      </c>
      <c r="J124" s="80">
        <f>24.5249255334*2080</f>
        <v>51011.845109472</v>
      </c>
      <c r="K124" s="80">
        <f>49.6815913064*2080</f>
        <v>103337.70991731201</v>
      </c>
      <c r="L124" s="45" t="s">
        <v>440</v>
      </c>
      <c r="M124" s="45">
        <f t="shared" si="9"/>
        <v>710.5</v>
      </c>
      <c r="N124" s="39" t="s">
        <v>390</v>
      </c>
      <c r="O124" s="38">
        <v>3</v>
      </c>
      <c r="P124" s="38">
        <v>2</v>
      </c>
      <c r="Q124" s="38">
        <v>2</v>
      </c>
      <c r="R124" s="38">
        <v>3</v>
      </c>
      <c r="S124" s="38">
        <v>1</v>
      </c>
      <c r="T124" s="46">
        <f t="shared" si="6"/>
        <v>11</v>
      </c>
      <c r="U124" s="47" t="s">
        <v>443</v>
      </c>
      <c r="V124" s="41">
        <v>150</v>
      </c>
      <c r="W124" s="39" t="s">
        <v>70</v>
      </c>
      <c r="X124" s="39" t="s">
        <v>71</v>
      </c>
      <c r="Y124" s="48">
        <v>2</v>
      </c>
      <c r="Z124" s="48">
        <v>3</v>
      </c>
      <c r="AA124" s="48">
        <v>3</v>
      </c>
      <c r="AB124" s="48"/>
      <c r="AC124" s="46">
        <f t="shared" si="7"/>
        <v>8</v>
      </c>
      <c r="AD124" s="50">
        <f t="shared" si="8"/>
        <v>19</v>
      </c>
      <c r="AE124" s="41" t="s">
        <v>79</v>
      </c>
      <c r="AF124" s="41"/>
      <c r="AG124" s="51"/>
      <c r="AH124" s="51"/>
    </row>
    <row r="125" spans="1:34" s="52" customFormat="1" ht="241.8" x14ac:dyDescent="0.25">
      <c r="A125" s="55" t="s">
        <v>729</v>
      </c>
      <c r="B125" s="41" t="s">
        <v>41</v>
      </c>
      <c r="C125" s="39" t="s">
        <v>200</v>
      </c>
      <c r="D125" s="40" t="s">
        <v>730</v>
      </c>
      <c r="E125" s="39" t="s">
        <v>731</v>
      </c>
      <c r="F125" s="39" t="s">
        <v>510</v>
      </c>
      <c r="G125" s="39">
        <v>11.0801</v>
      </c>
      <c r="H125" s="39" t="s">
        <v>511</v>
      </c>
      <c r="I125" s="39" t="s">
        <v>206</v>
      </c>
      <c r="J125" s="53">
        <v>34340.800000000003</v>
      </c>
      <c r="K125" s="53">
        <v>84115.199999999997</v>
      </c>
      <c r="L125" s="54">
        <v>1421</v>
      </c>
      <c r="M125" s="45">
        <f t="shared" si="9"/>
        <v>710.5</v>
      </c>
      <c r="N125" s="39" t="s">
        <v>130</v>
      </c>
      <c r="O125" s="38">
        <v>3</v>
      </c>
      <c r="P125" s="38">
        <v>2</v>
      </c>
      <c r="Q125" s="38">
        <v>3</v>
      </c>
      <c r="R125" s="38">
        <v>3</v>
      </c>
      <c r="S125" s="38">
        <v>1</v>
      </c>
      <c r="T125" s="46">
        <f t="shared" si="6"/>
        <v>12</v>
      </c>
      <c r="U125" s="47" t="s">
        <v>517</v>
      </c>
      <c r="V125" s="41">
        <v>150</v>
      </c>
      <c r="W125" s="39" t="s">
        <v>70</v>
      </c>
      <c r="X125" s="39" t="s">
        <v>71</v>
      </c>
      <c r="Y125" s="48">
        <v>3</v>
      </c>
      <c r="Z125" s="48">
        <v>3</v>
      </c>
      <c r="AA125" s="48">
        <v>3</v>
      </c>
      <c r="AB125" s="48"/>
      <c r="AC125" s="46">
        <f t="shared" si="7"/>
        <v>9</v>
      </c>
      <c r="AD125" s="50">
        <f t="shared" si="8"/>
        <v>21</v>
      </c>
      <c r="AE125" s="41" t="s">
        <v>79</v>
      </c>
      <c r="AF125" s="41"/>
      <c r="AG125" s="51"/>
      <c r="AH125" s="51"/>
    </row>
    <row r="126" spans="1:34" s="52" customFormat="1" ht="260.39999999999998" x14ac:dyDescent="0.25">
      <c r="A126" s="38" t="s">
        <v>732</v>
      </c>
      <c r="B126" s="39" t="s">
        <v>41</v>
      </c>
      <c r="C126" s="39" t="s">
        <v>200</v>
      </c>
      <c r="D126" s="40" t="s">
        <v>733</v>
      </c>
      <c r="E126" s="39" t="s">
        <v>734</v>
      </c>
      <c r="F126" s="39" t="s">
        <v>735</v>
      </c>
      <c r="G126" s="39">
        <v>11.0101</v>
      </c>
      <c r="H126" s="39" t="s">
        <v>474</v>
      </c>
      <c r="I126" s="39" t="s">
        <v>222</v>
      </c>
      <c r="J126" s="53">
        <v>51584</v>
      </c>
      <c r="K126" s="53">
        <v>112216</v>
      </c>
      <c r="L126" s="45">
        <v>11900</v>
      </c>
      <c r="M126" s="45">
        <f t="shared" si="9"/>
        <v>5950</v>
      </c>
      <c r="N126" s="39" t="s">
        <v>736</v>
      </c>
      <c r="O126" s="38">
        <v>3</v>
      </c>
      <c r="P126" s="38">
        <v>3</v>
      </c>
      <c r="Q126" s="38">
        <v>1</v>
      </c>
      <c r="R126" s="38">
        <v>2</v>
      </c>
      <c r="S126" s="38">
        <v>1</v>
      </c>
      <c r="T126" s="46">
        <f t="shared" si="6"/>
        <v>10</v>
      </c>
      <c r="U126" s="99" t="s">
        <v>210</v>
      </c>
      <c r="V126" s="90">
        <v>150</v>
      </c>
      <c r="W126" s="90" t="s">
        <v>737</v>
      </c>
      <c r="X126" s="90" t="s">
        <v>738</v>
      </c>
      <c r="Y126" s="55">
        <v>2</v>
      </c>
      <c r="Z126" s="55">
        <v>3</v>
      </c>
      <c r="AA126" s="55">
        <v>3</v>
      </c>
      <c r="AB126" s="55"/>
      <c r="AC126" s="46">
        <f t="shared" si="7"/>
        <v>8</v>
      </c>
      <c r="AD126" s="50">
        <f t="shared" si="8"/>
        <v>18</v>
      </c>
      <c r="AE126" s="41" t="s">
        <v>79</v>
      </c>
      <c r="AF126" s="41"/>
      <c r="AG126" s="51"/>
      <c r="AH126" s="51"/>
    </row>
    <row r="127" spans="1:34" s="52" customFormat="1" ht="260.39999999999998" x14ac:dyDescent="0.25">
      <c r="A127" s="38" t="s">
        <v>739</v>
      </c>
      <c r="B127" s="39" t="s">
        <v>41</v>
      </c>
      <c r="C127" s="39" t="s">
        <v>200</v>
      </c>
      <c r="D127" s="40" t="s">
        <v>740</v>
      </c>
      <c r="E127" s="39" t="s">
        <v>734</v>
      </c>
      <c r="F127" s="39" t="s">
        <v>735</v>
      </c>
      <c r="G127" s="39">
        <v>11.0101</v>
      </c>
      <c r="H127" s="39" t="s">
        <v>474</v>
      </c>
      <c r="I127" s="39" t="s">
        <v>222</v>
      </c>
      <c r="J127" s="53">
        <v>51584</v>
      </c>
      <c r="K127" s="53">
        <v>112216</v>
      </c>
      <c r="L127" s="45">
        <v>11900</v>
      </c>
      <c r="M127" s="45">
        <f t="shared" si="9"/>
        <v>5950</v>
      </c>
      <c r="N127" s="39" t="s">
        <v>736</v>
      </c>
      <c r="O127" s="38">
        <v>3</v>
      </c>
      <c r="P127" s="38">
        <v>3</v>
      </c>
      <c r="Q127" s="38">
        <v>1</v>
      </c>
      <c r="R127" s="38">
        <v>2</v>
      </c>
      <c r="S127" s="38">
        <v>1</v>
      </c>
      <c r="T127" s="46">
        <f t="shared" si="6"/>
        <v>10</v>
      </c>
      <c r="U127" s="99" t="s">
        <v>210</v>
      </c>
      <c r="V127" s="90">
        <v>150</v>
      </c>
      <c r="W127" s="90" t="s">
        <v>737</v>
      </c>
      <c r="X127" s="90" t="s">
        <v>738</v>
      </c>
      <c r="Y127" s="55">
        <v>2</v>
      </c>
      <c r="Z127" s="55">
        <v>3</v>
      </c>
      <c r="AA127" s="55">
        <v>3</v>
      </c>
      <c r="AB127" s="55"/>
      <c r="AC127" s="46">
        <f t="shared" si="7"/>
        <v>8</v>
      </c>
      <c r="AD127" s="50">
        <f t="shared" si="8"/>
        <v>18</v>
      </c>
      <c r="AE127" s="39" t="s">
        <v>79</v>
      </c>
      <c r="AF127" s="41"/>
      <c r="AG127" s="51"/>
      <c r="AH127" s="51"/>
    </row>
    <row r="128" spans="1:34" s="52" customFormat="1" ht="241.8" x14ac:dyDescent="0.25">
      <c r="A128" s="38" t="s">
        <v>741</v>
      </c>
      <c r="B128" s="39" t="s">
        <v>41</v>
      </c>
      <c r="C128" s="39" t="s">
        <v>200</v>
      </c>
      <c r="D128" s="40" t="s">
        <v>742</v>
      </c>
      <c r="E128" s="39" t="s">
        <v>734</v>
      </c>
      <c r="F128" s="39" t="s">
        <v>728</v>
      </c>
      <c r="G128" s="39">
        <v>11.1004</v>
      </c>
      <c r="H128" s="39" t="s">
        <v>430</v>
      </c>
      <c r="I128" s="39" t="s">
        <v>206</v>
      </c>
      <c r="J128" s="80">
        <f>24.5249255334*2080</f>
        <v>51011.845109472</v>
      </c>
      <c r="K128" s="80">
        <f>49.6815913064*2080</f>
        <v>103337.70991731201</v>
      </c>
      <c r="L128" s="45" t="s">
        <v>440</v>
      </c>
      <c r="M128" s="45">
        <f t="shared" si="9"/>
        <v>710.5</v>
      </c>
      <c r="N128" s="39" t="s">
        <v>743</v>
      </c>
      <c r="O128" s="38">
        <v>3</v>
      </c>
      <c r="P128" s="38">
        <v>2</v>
      </c>
      <c r="Q128" s="38">
        <v>2</v>
      </c>
      <c r="R128" s="38">
        <v>2</v>
      </c>
      <c r="S128" s="38">
        <v>1</v>
      </c>
      <c r="T128" s="46">
        <f t="shared" si="6"/>
        <v>10</v>
      </c>
      <c r="U128" s="99" t="s">
        <v>443</v>
      </c>
      <c r="V128" s="90">
        <v>150</v>
      </c>
      <c r="W128" s="90" t="s">
        <v>737</v>
      </c>
      <c r="X128" s="90" t="s">
        <v>738</v>
      </c>
      <c r="Y128" s="55">
        <v>3</v>
      </c>
      <c r="Z128" s="55">
        <v>3</v>
      </c>
      <c r="AA128" s="55">
        <v>3</v>
      </c>
      <c r="AB128" s="55"/>
      <c r="AC128" s="46">
        <f t="shared" si="7"/>
        <v>9</v>
      </c>
      <c r="AD128" s="50">
        <f t="shared" si="8"/>
        <v>19</v>
      </c>
      <c r="AE128" s="41" t="s">
        <v>79</v>
      </c>
      <c r="AF128" s="41"/>
      <c r="AG128" s="51"/>
      <c r="AH128" s="51"/>
    </row>
    <row r="129" spans="1:34" s="52" customFormat="1" ht="241.8" x14ac:dyDescent="0.25">
      <c r="A129" s="38" t="s">
        <v>744</v>
      </c>
      <c r="B129" s="39" t="s">
        <v>41</v>
      </c>
      <c r="C129" s="39" t="s">
        <v>200</v>
      </c>
      <c r="D129" s="40" t="s">
        <v>745</v>
      </c>
      <c r="E129" s="39" t="s">
        <v>734</v>
      </c>
      <c r="F129" s="39" t="s">
        <v>728</v>
      </c>
      <c r="G129" s="39">
        <v>11.1004</v>
      </c>
      <c r="H129" s="39" t="s">
        <v>430</v>
      </c>
      <c r="I129" s="39" t="s">
        <v>206</v>
      </c>
      <c r="J129" s="80">
        <f>24.5249255334*2080</f>
        <v>51011.845109472</v>
      </c>
      <c r="K129" s="80">
        <f>49.6815913064*2080</f>
        <v>103337.70991731201</v>
      </c>
      <c r="L129" s="45" t="s">
        <v>440</v>
      </c>
      <c r="M129" s="45">
        <f t="shared" si="9"/>
        <v>710.5</v>
      </c>
      <c r="N129" s="39" t="s">
        <v>743</v>
      </c>
      <c r="O129" s="38">
        <v>3</v>
      </c>
      <c r="P129" s="38">
        <v>2</v>
      </c>
      <c r="Q129" s="38">
        <v>2</v>
      </c>
      <c r="R129" s="38">
        <v>2</v>
      </c>
      <c r="S129" s="38">
        <v>1</v>
      </c>
      <c r="T129" s="46">
        <f t="shared" si="6"/>
        <v>10</v>
      </c>
      <c r="U129" s="99" t="s">
        <v>443</v>
      </c>
      <c r="V129" s="90">
        <v>150</v>
      </c>
      <c r="W129" s="90" t="s">
        <v>737</v>
      </c>
      <c r="X129" s="90" t="s">
        <v>738</v>
      </c>
      <c r="Y129" s="55">
        <v>3</v>
      </c>
      <c r="Z129" s="55">
        <v>3</v>
      </c>
      <c r="AA129" s="55">
        <v>3</v>
      </c>
      <c r="AB129" s="55"/>
      <c r="AC129" s="46">
        <f t="shared" si="7"/>
        <v>9</v>
      </c>
      <c r="AD129" s="50">
        <f t="shared" si="8"/>
        <v>19</v>
      </c>
      <c r="AE129" s="41" t="s">
        <v>79</v>
      </c>
      <c r="AF129" s="41"/>
      <c r="AG129" s="51"/>
      <c r="AH129" s="51"/>
    </row>
    <row r="130" spans="1:34" s="52" customFormat="1" ht="260.39999999999998" x14ac:dyDescent="0.25">
      <c r="A130" s="55" t="s">
        <v>746</v>
      </c>
      <c r="B130" s="41" t="s">
        <v>41</v>
      </c>
      <c r="C130" s="39" t="s">
        <v>200</v>
      </c>
      <c r="D130" s="40" t="s">
        <v>747</v>
      </c>
      <c r="E130" s="39" t="s">
        <v>748</v>
      </c>
      <c r="F130" s="39" t="s">
        <v>682</v>
      </c>
      <c r="G130" s="39">
        <v>11.030099999999999</v>
      </c>
      <c r="H130" s="39" t="s">
        <v>683</v>
      </c>
      <c r="I130" s="39" t="s">
        <v>222</v>
      </c>
      <c r="J130" s="53">
        <v>38064</v>
      </c>
      <c r="K130" s="43">
        <v>76710.399999999994</v>
      </c>
      <c r="L130" s="41">
        <v>1493</v>
      </c>
      <c r="M130" s="45">
        <f t="shared" ref="M130:M161" si="10">L130 / 2</f>
        <v>746.5</v>
      </c>
      <c r="N130" s="39" t="s">
        <v>390</v>
      </c>
      <c r="O130" s="38">
        <v>2</v>
      </c>
      <c r="P130" s="38">
        <v>2</v>
      </c>
      <c r="Q130" s="38">
        <v>2</v>
      </c>
      <c r="R130" s="38">
        <v>3</v>
      </c>
      <c r="S130" s="38">
        <v>1</v>
      </c>
      <c r="T130" s="46">
        <f t="shared" ref="T130:T193" si="11">O130+P130+Q130+R130+S130</f>
        <v>10</v>
      </c>
      <c r="U130" s="47" t="s">
        <v>684</v>
      </c>
      <c r="V130" s="41">
        <v>150</v>
      </c>
      <c r="W130" s="39" t="s">
        <v>70</v>
      </c>
      <c r="X130" s="39" t="s">
        <v>71</v>
      </c>
      <c r="Y130" s="48">
        <v>2</v>
      </c>
      <c r="Z130" s="48">
        <v>3</v>
      </c>
      <c r="AA130" s="48">
        <v>3</v>
      </c>
      <c r="AB130" s="48"/>
      <c r="AC130" s="46">
        <f t="shared" ref="AC130:AC193" si="12">Y130+Z130+AA130</f>
        <v>8</v>
      </c>
      <c r="AD130" s="50">
        <f t="shared" ref="AD130:AD193" si="13">T130 + AC130</f>
        <v>18</v>
      </c>
      <c r="AE130" s="41" t="s">
        <v>79</v>
      </c>
      <c r="AF130" s="41"/>
      <c r="AG130" s="51"/>
      <c r="AH130" s="51"/>
    </row>
    <row r="131" spans="1:34" s="52" customFormat="1" ht="260.39999999999998" x14ac:dyDescent="0.25">
      <c r="A131" s="38" t="s">
        <v>749</v>
      </c>
      <c r="B131" s="39" t="s">
        <v>41</v>
      </c>
      <c r="C131" s="39" t="s">
        <v>200</v>
      </c>
      <c r="D131" s="40" t="s">
        <v>750</v>
      </c>
      <c r="E131" s="39" t="s">
        <v>734</v>
      </c>
      <c r="F131" s="39" t="s">
        <v>735</v>
      </c>
      <c r="G131" s="39">
        <v>11.0101</v>
      </c>
      <c r="H131" s="39" t="s">
        <v>474</v>
      </c>
      <c r="I131" s="39" t="s">
        <v>222</v>
      </c>
      <c r="J131" s="53">
        <v>51584</v>
      </c>
      <c r="K131" s="53">
        <v>112216</v>
      </c>
      <c r="L131" s="45">
        <v>11900</v>
      </c>
      <c r="M131" s="45">
        <f t="shared" si="10"/>
        <v>5950</v>
      </c>
      <c r="N131" s="39" t="s">
        <v>743</v>
      </c>
      <c r="O131" s="38">
        <v>3</v>
      </c>
      <c r="P131" s="38">
        <v>3</v>
      </c>
      <c r="Q131" s="38">
        <v>2</v>
      </c>
      <c r="R131" s="38">
        <v>2</v>
      </c>
      <c r="S131" s="38">
        <v>1</v>
      </c>
      <c r="T131" s="46">
        <f t="shared" si="11"/>
        <v>11</v>
      </c>
      <c r="U131" s="99" t="s">
        <v>210</v>
      </c>
      <c r="V131" s="90">
        <v>150</v>
      </c>
      <c r="W131" s="90" t="s">
        <v>737</v>
      </c>
      <c r="X131" s="90" t="s">
        <v>738</v>
      </c>
      <c r="Y131" s="55">
        <v>2</v>
      </c>
      <c r="Z131" s="55">
        <v>3</v>
      </c>
      <c r="AA131" s="55">
        <v>3</v>
      </c>
      <c r="AB131" s="55"/>
      <c r="AC131" s="46">
        <f t="shared" si="12"/>
        <v>8</v>
      </c>
      <c r="AD131" s="50">
        <f t="shared" si="13"/>
        <v>19</v>
      </c>
      <c r="AE131" s="39" t="s">
        <v>79</v>
      </c>
      <c r="AF131" s="41"/>
      <c r="AG131" s="51"/>
      <c r="AH131" s="51"/>
    </row>
    <row r="132" spans="1:34" s="52" customFormat="1" ht="260.39999999999998" x14ac:dyDescent="0.25">
      <c r="A132" s="55" t="s">
        <v>751</v>
      </c>
      <c r="B132" s="41" t="s">
        <v>41</v>
      </c>
      <c r="C132" s="39" t="s">
        <v>200</v>
      </c>
      <c r="D132" s="40" t="s">
        <v>752</v>
      </c>
      <c r="E132" s="39" t="s">
        <v>748</v>
      </c>
      <c r="F132" s="39" t="s">
        <v>682</v>
      </c>
      <c r="G132" s="39">
        <v>11.030099999999999</v>
      </c>
      <c r="H132" s="39" t="s">
        <v>683</v>
      </c>
      <c r="I132" s="39" t="s">
        <v>222</v>
      </c>
      <c r="J132" s="53">
        <v>38064</v>
      </c>
      <c r="K132" s="43">
        <v>76710.399999999994</v>
      </c>
      <c r="L132" s="41">
        <v>1493</v>
      </c>
      <c r="M132" s="45">
        <f t="shared" si="10"/>
        <v>746.5</v>
      </c>
      <c r="N132" s="39" t="s">
        <v>390</v>
      </c>
      <c r="O132" s="38">
        <v>2</v>
      </c>
      <c r="P132" s="38">
        <v>2</v>
      </c>
      <c r="Q132" s="38">
        <v>2</v>
      </c>
      <c r="R132" s="38">
        <v>3</v>
      </c>
      <c r="S132" s="38">
        <v>1</v>
      </c>
      <c r="T132" s="46">
        <f t="shared" si="11"/>
        <v>10</v>
      </c>
      <c r="U132" s="47" t="s">
        <v>684</v>
      </c>
      <c r="V132" s="41">
        <v>150</v>
      </c>
      <c r="W132" s="39" t="s">
        <v>70</v>
      </c>
      <c r="X132" s="39" t="s">
        <v>71</v>
      </c>
      <c r="Y132" s="48">
        <v>2</v>
      </c>
      <c r="Z132" s="48">
        <v>3</v>
      </c>
      <c r="AA132" s="48">
        <v>3</v>
      </c>
      <c r="AB132" s="48"/>
      <c r="AC132" s="46">
        <f t="shared" si="12"/>
        <v>8</v>
      </c>
      <c r="AD132" s="50">
        <f t="shared" si="13"/>
        <v>18</v>
      </c>
      <c r="AE132" s="41" t="s">
        <v>79</v>
      </c>
      <c r="AF132" s="41"/>
      <c r="AG132" s="51"/>
      <c r="AH132" s="51"/>
    </row>
    <row r="133" spans="1:34" s="52" customFormat="1" ht="260.39999999999998" x14ac:dyDescent="0.25">
      <c r="A133" s="55" t="s">
        <v>753</v>
      </c>
      <c r="B133" s="41" t="s">
        <v>41</v>
      </c>
      <c r="C133" s="39" t="s">
        <v>200</v>
      </c>
      <c r="D133" s="40" t="s">
        <v>754</v>
      </c>
      <c r="E133" s="39" t="s">
        <v>748</v>
      </c>
      <c r="F133" s="39" t="s">
        <v>682</v>
      </c>
      <c r="G133" s="39">
        <v>11.030099999999999</v>
      </c>
      <c r="H133" s="39" t="s">
        <v>683</v>
      </c>
      <c r="I133" s="39" t="s">
        <v>222</v>
      </c>
      <c r="J133" s="53">
        <v>38064</v>
      </c>
      <c r="K133" s="43">
        <v>76710.399999999994</v>
      </c>
      <c r="L133" s="41">
        <v>1493</v>
      </c>
      <c r="M133" s="45">
        <f t="shared" si="10"/>
        <v>746.5</v>
      </c>
      <c r="N133" s="39" t="s">
        <v>390</v>
      </c>
      <c r="O133" s="38">
        <v>2</v>
      </c>
      <c r="P133" s="38">
        <v>2</v>
      </c>
      <c r="Q133" s="38">
        <v>2</v>
      </c>
      <c r="R133" s="38">
        <v>3</v>
      </c>
      <c r="S133" s="38">
        <v>1</v>
      </c>
      <c r="T133" s="46">
        <f t="shared" si="11"/>
        <v>10</v>
      </c>
      <c r="U133" s="47" t="s">
        <v>684</v>
      </c>
      <c r="V133" s="41">
        <v>150</v>
      </c>
      <c r="W133" s="39" t="s">
        <v>70</v>
      </c>
      <c r="X133" s="39" t="s">
        <v>71</v>
      </c>
      <c r="Y133" s="55">
        <v>2</v>
      </c>
      <c r="Z133" s="55">
        <v>3</v>
      </c>
      <c r="AA133" s="55">
        <v>3</v>
      </c>
      <c r="AB133" s="55"/>
      <c r="AC133" s="46">
        <f t="shared" si="12"/>
        <v>8</v>
      </c>
      <c r="AD133" s="50">
        <f t="shared" si="13"/>
        <v>18</v>
      </c>
      <c r="AE133" s="41" t="s">
        <v>79</v>
      </c>
      <c r="AF133" s="41"/>
      <c r="AG133" s="51"/>
      <c r="AH133" s="51"/>
    </row>
    <row r="134" spans="1:34" s="52" customFormat="1" ht="260.39999999999998" x14ac:dyDescent="0.25">
      <c r="A134" s="38" t="s">
        <v>755</v>
      </c>
      <c r="B134" s="39" t="s">
        <v>41</v>
      </c>
      <c r="C134" s="39" t="s">
        <v>200</v>
      </c>
      <c r="D134" s="40" t="s">
        <v>756</v>
      </c>
      <c r="E134" s="39" t="s">
        <v>734</v>
      </c>
      <c r="F134" s="39" t="s">
        <v>757</v>
      </c>
      <c r="G134" s="39">
        <v>11.010300000000001</v>
      </c>
      <c r="H134" s="39" t="s">
        <v>758</v>
      </c>
      <c r="I134" s="39" t="s">
        <v>222</v>
      </c>
      <c r="J134" s="53">
        <v>51584</v>
      </c>
      <c r="K134" s="53">
        <v>112216</v>
      </c>
      <c r="L134" s="39">
        <v>2293</v>
      </c>
      <c r="M134" s="45">
        <v>2293</v>
      </c>
      <c r="N134" s="45" t="s">
        <v>736</v>
      </c>
      <c r="O134" s="38">
        <v>3</v>
      </c>
      <c r="P134" s="38">
        <v>2</v>
      </c>
      <c r="Q134" s="38">
        <v>1</v>
      </c>
      <c r="R134" s="38">
        <v>2</v>
      </c>
      <c r="S134" s="38">
        <v>1</v>
      </c>
      <c r="T134" s="46">
        <f t="shared" si="11"/>
        <v>9</v>
      </c>
      <c r="U134" s="99" t="s">
        <v>210</v>
      </c>
      <c r="V134" s="90">
        <v>150</v>
      </c>
      <c r="W134" s="90" t="s">
        <v>737</v>
      </c>
      <c r="X134" s="90" t="s">
        <v>738</v>
      </c>
      <c r="Y134" s="55">
        <v>2</v>
      </c>
      <c r="Z134" s="55">
        <v>3</v>
      </c>
      <c r="AA134" s="55">
        <v>3</v>
      </c>
      <c r="AB134" s="55"/>
      <c r="AC134" s="46">
        <f t="shared" si="12"/>
        <v>8</v>
      </c>
      <c r="AD134" s="50">
        <f t="shared" si="13"/>
        <v>17</v>
      </c>
      <c r="AE134" s="41" t="s">
        <v>79</v>
      </c>
      <c r="AF134" s="41"/>
      <c r="AG134" s="51"/>
      <c r="AH134" s="51"/>
    </row>
    <row r="135" spans="1:34" s="52" customFormat="1" ht="241.8" x14ac:dyDescent="0.25">
      <c r="A135" s="38" t="s">
        <v>759</v>
      </c>
      <c r="B135" s="39" t="s">
        <v>41</v>
      </c>
      <c r="C135" s="39" t="s">
        <v>200</v>
      </c>
      <c r="D135" s="40" t="s">
        <v>760</v>
      </c>
      <c r="E135" s="39" t="s">
        <v>734</v>
      </c>
      <c r="F135" s="39" t="s">
        <v>728</v>
      </c>
      <c r="G135" s="39">
        <v>11.1004</v>
      </c>
      <c r="H135" s="39" t="s">
        <v>430</v>
      </c>
      <c r="I135" s="39" t="s">
        <v>206</v>
      </c>
      <c r="J135" s="80">
        <f>24.5249255334*2080</f>
        <v>51011.845109472</v>
      </c>
      <c r="K135" s="80">
        <f>49.6815913064*2080</f>
        <v>103337.70991731201</v>
      </c>
      <c r="L135" s="45" t="s">
        <v>440</v>
      </c>
      <c r="M135" s="45">
        <f t="shared" ref="M135:M166" si="14">L135 / 2</f>
        <v>710.5</v>
      </c>
      <c r="N135" s="39" t="s">
        <v>736</v>
      </c>
      <c r="O135" s="38">
        <v>3</v>
      </c>
      <c r="P135" s="38">
        <v>2</v>
      </c>
      <c r="Q135" s="38">
        <v>1</v>
      </c>
      <c r="R135" s="38">
        <v>2</v>
      </c>
      <c r="S135" s="38">
        <v>1</v>
      </c>
      <c r="T135" s="46">
        <f t="shared" si="11"/>
        <v>9</v>
      </c>
      <c r="U135" s="99" t="s">
        <v>443</v>
      </c>
      <c r="V135" s="90">
        <v>150</v>
      </c>
      <c r="W135" s="90" t="s">
        <v>737</v>
      </c>
      <c r="X135" s="90" t="s">
        <v>738</v>
      </c>
      <c r="Y135" s="55">
        <v>3</v>
      </c>
      <c r="Z135" s="55">
        <v>3</v>
      </c>
      <c r="AA135" s="55">
        <v>3</v>
      </c>
      <c r="AB135" s="55"/>
      <c r="AC135" s="46">
        <f t="shared" si="12"/>
        <v>9</v>
      </c>
      <c r="AD135" s="50">
        <f t="shared" si="13"/>
        <v>18</v>
      </c>
      <c r="AE135" s="41" t="s">
        <v>79</v>
      </c>
      <c r="AF135" s="41"/>
      <c r="AG135" s="51"/>
      <c r="AH135" s="51"/>
    </row>
    <row r="136" spans="1:34" s="52" customFormat="1" ht="241.8" x14ac:dyDescent="0.25">
      <c r="A136" s="38" t="s">
        <v>761</v>
      </c>
      <c r="B136" s="39" t="s">
        <v>41</v>
      </c>
      <c r="C136" s="39" t="s">
        <v>200</v>
      </c>
      <c r="D136" s="40" t="s">
        <v>762</v>
      </c>
      <c r="E136" s="39" t="s">
        <v>734</v>
      </c>
      <c r="F136" s="39" t="s">
        <v>510</v>
      </c>
      <c r="G136" s="39">
        <v>11.1004</v>
      </c>
      <c r="H136" s="39" t="s">
        <v>430</v>
      </c>
      <c r="I136" s="39" t="s">
        <v>206</v>
      </c>
      <c r="J136" s="80">
        <f>24.5249255334*2080</f>
        <v>51011.845109472</v>
      </c>
      <c r="K136" s="80">
        <f>49.6815913064*2080</f>
        <v>103337.70991731201</v>
      </c>
      <c r="L136" s="45" t="s">
        <v>440</v>
      </c>
      <c r="M136" s="45">
        <f t="shared" si="14"/>
        <v>710.5</v>
      </c>
      <c r="N136" s="39" t="s">
        <v>743</v>
      </c>
      <c r="O136" s="38">
        <v>3</v>
      </c>
      <c r="P136" s="38">
        <v>2</v>
      </c>
      <c r="Q136" s="38">
        <v>2</v>
      </c>
      <c r="R136" s="38">
        <v>2</v>
      </c>
      <c r="S136" s="38">
        <v>1</v>
      </c>
      <c r="T136" s="46">
        <f t="shared" si="11"/>
        <v>10</v>
      </c>
      <c r="U136" s="99" t="s">
        <v>443</v>
      </c>
      <c r="V136" s="90">
        <v>150</v>
      </c>
      <c r="W136" s="90" t="s">
        <v>737</v>
      </c>
      <c r="X136" s="90" t="s">
        <v>738</v>
      </c>
      <c r="Y136" s="55">
        <v>2</v>
      </c>
      <c r="Z136" s="55">
        <v>3</v>
      </c>
      <c r="AA136" s="55">
        <v>3</v>
      </c>
      <c r="AB136" s="55"/>
      <c r="AC136" s="46">
        <f t="shared" si="12"/>
        <v>8</v>
      </c>
      <c r="AD136" s="50">
        <f t="shared" si="13"/>
        <v>18</v>
      </c>
      <c r="AE136" s="41" t="s">
        <v>79</v>
      </c>
      <c r="AF136" s="41"/>
      <c r="AG136" s="51"/>
      <c r="AH136" s="51"/>
    </row>
    <row r="137" spans="1:34" s="52" customFormat="1" ht="260.39999999999998" x14ac:dyDescent="0.25">
      <c r="A137" s="55" t="s">
        <v>763</v>
      </c>
      <c r="B137" s="41" t="s">
        <v>41</v>
      </c>
      <c r="C137" s="39" t="s">
        <v>200</v>
      </c>
      <c r="D137" s="40" t="s">
        <v>764</v>
      </c>
      <c r="E137" s="39" t="s">
        <v>576</v>
      </c>
      <c r="F137" s="39" t="s">
        <v>577</v>
      </c>
      <c r="G137" s="39">
        <v>11.0901</v>
      </c>
      <c r="H137" s="39" t="s">
        <v>578</v>
      </c>
      <c r="I137" s="39" t="s">
        <v>222</v>
      </c>
      <c r="J137" s="53">
        <v>55764.800000000003</v>
      </c>
      <c r="K137" s="53">
        <v>114587.2</v>
      </c>
      <c r="L137" s="54">
        <v>605</v>
      </c>
      <c r="M137" s="45">
        <f t="shared" si="14"/>
        <v>302.5</v>
      </c>
      <c r="N137" s="39" t="s">
        <v>67</v>
      </c>
      <c r="O137" s="38">
        <v>3</v>
      </c>
      <c r="P137" s="38">
        <v>1</v>
      </c>
      <c r="Q137" s="38">
        <v>3</v>
      </c>
      <c r="R137" s="38">
        <v>3</v>
      </c>
      <c r="S137" s="38">
        <v>1</v>
      </c>
      <c r="T137" s="46">
        <f t="shared" si="11"/>
        <v>11</v>
      </c>
      <c r="U137" s="47" t="s">
        <v>584</v>
      </c>
      <c r="V137" s="41">
        <v>120</v>
      </c>
      <c r="W137" s="39" t="s">
        <v>70</v>
      </c>
      <c r="X137" s="39" t="s">
        <v>71</v>
      </c>
      <c r="Y137" s="48">
        <v>3</v>
      </c>
      <c r="Z137" s="48">
        <v>3</v>
      </c>
      <c r="AA137" s="48">
        <v>3</v>
      </c>
      <c r="AB137" s="48"/>
      <c r="AC137" s="46">
        <f t="shared" si="12"/>
        <v>9</v>
      </c>
      <c r="AD137" s="50">
        <f t="shared" si="13"/>
        <v>20</v>
      </c>
      <c r="AE137" s="41" t="s">
        <v>79</v>
      </c>
      <c r="AF137" s="41"/>
      <c r="AG137" s="51"/>
      <c r="AH137" s="51"/>
    </row>
    <row r="138" spans="1:34" s="52" customFormat="1" ht="260.39999999999998" x14ac:dyDescent="0.25">
      <c r="A138" s="55" t="s">
        <v>765</v>
      </c>
      <c r="B138" s="41" t="s">
        <v>41</v>
      </c>
      <c r="C138" s="39" t="s">
        <v>200</v>
      </c>
      <c r="D138" s="40" t="s">
        <v>766</v>
      </c>
      <c r="E138" s="39" t="s">
        <v>576</v>
      </c>
      <c r="F138" s="39" t="s">
        <v>577</v>
      </c>
      <c r="G138" s="39">
        <v>11.0901</v>
      </c>
      <c r="H138" s="39" t="s">
        <v>578</v>
      </c>
      <c r="I138" s="39" t="s">
        <v>222</v>
      </c>
      <c r="J138" s="53">
        <v>55764.800000000003</v>
      </c>
      <c r="K138" s="53">
        <v>114587.2</v>
      </c>
      <c r="L138" s="54">
        <v>605</v>
      </c>
      <c r="M138" s="45">
        <f t="shared" si="14"/>
        <v>302.5</v>
      </c>
      <c r="N138" s="39" t="s">
        <v>67</v>
      </c>
      <c r="O138" s="38">
        <v>3</v>
      </c>
      <c r="P138" s="38">
        <v>1</v>
      </c>
      <c r="Q138" s="38">
        <v>3</v>
      </c>
      <c r="R138" s="38">
        <v>3</v>
      </c>
      <c r="S138" s="38">
        <v>1</v>
      </c>
      <c r="T138" s="46">
        <f t="shared" si="11"/>
        <v>11</v>
      </c>
      <c r="U138" s="47" t="s">
        <v>584</v>
      </c>
      <c r="V138" s="41">
        <v>120</v>
      </c>
      <c r="W138" s="39" t="s">
        <v>70</v>
      </c>
      <c r="X138" s="39" t="s">
        <v>71</v>
      </c>
      <c r="Y138" s="48">
        <v>3</v>
      </c>
      <c r="Z138" s="48">
        <v>3</v>
      </c>
      <c r="AA138" s="48">
        <v>3</v>
      </c>
      <c r="AB138" s="48"/>
      <c r="AC138" s="46">
        <f t="shared" si="12"/>
        <v>9</v>
      </c>
      <c r="AD138" s="50">
        <f t="shared" si="13"/>
        <v>20</v>
      </c>
      <c r="AE138" s="41" t="s">
        <v>79</v>
      </c>
      <c r="AF138" s="41"/>
      <c r="AG138" s="51"/>
      <c r="AH138" s="51"/>
    </row>
    <row r="139" spans="1:34" s="52" customFormat="1" ht="260.39999999999998" x14ac:dyDescent="0.25">
      <c r="A139" s="38" t="s">
        <v>767</v>
      </c>
      <c r="B139" s="41" t="s">
        <v>41</v>
      </c>
      <c r="C139" s="39" t="s">
        <v>200</v>
      </c>
      <c r="D139" s="40" t="s">
        <v>768</v>
      </c>
      <c r="E139" s="39" t="s">
        <v>769</v>
      </c>
      <c r="F139" s="39" t="s">
        <v>700</v>
      </c>
      <c r="G139" s="39">
        <v>30.7102</v>
      </c>
      <c r="H139" s="39" t="s">
        <v>701</v>
      </c>
      <c r="I139" s="39" t="s">
        <v>222</v>
      </c>
      <c r="J139" s="53">
        <v>43950.400000000001</v>
      </c>
      <c r="K139" s="53">
        <v>100568</v>
      </c>
      <c r="L139" s="39">
        <v>4756</v>
      </c>
      <c r="M139" s="45">
        <f t="shared" si="14"/>
        <v>2378</v>
      </c>
      <c r="N139" s="39" t="s">
        <v>67</v>
      </c>
      <c r="O139" s="38">
        <v>3</v>
      </c>
      <c r="P139" s="38">
        <v>2</v>
      </c>
      <c r="Q139" s="38">
        <v>3</v>
      </c>
      <c r="R139" s="38">
        <v>3</v>
      </c>
      <c r="S139" s="38">
        <v>1</v>
      </c>
      <c r="T139" s="46">
        <f t="shared" si="11"/>
        <v>12</v>
      </c>
      <c r="U139" s="47" t="s">
        <v>702</v>
      </c>
      <c r="V139" s="41">
        <v>80</v>
      </c>
      <c r="W139" s="39" t="s">
        <v>78</v>
      </c>
      <c r="X139" s="39" t="s">
        <v>71</v>
      </c>
      <c r="Y139" s="48">
        <v>2</v>
      </c>
      <c r="Z139" s="48">
        <v>2</v>
      </c>
      <c r="AA139" s="48">
        <v>3</v>
      </c>
      <c r="AB139" s="48"/>
      <c r="AC139" s="46">
        <f t="shared" si="12"/>
        <v>7</v>
      </c>
      <c r="AD139" s="50">
        <f t="shared" si="13"/>
        <v>19</v>
      </c>
      <c r="AE139" s="41" t="s">
        <v>79</v>
      </c>
      <c r="AF139" s="41"/>
      <c r="AG139" s="51"/>
      <c r="AH139" s="51"/>
    </row>
    <row r="140" spans="1:34" s="52" customFormat="1" ht="260.39999999999998" x14ac:dyDescent="0.25">
      <c r="A140" s="55" t="s">
        <v>770</v>
      </c>
      <c r="B140" s="41" t="s">
        <v>41</v>
      </c>
      <c r="C140" s="39" t="s">
        <v>200</v>
      </c>
      <c r="D140" s="40" t="s">
        <v>771</v>
      </c>
      <c r="E140" s="39" t="s">
        <v>576</v>
      </c>
      <c r="F140" s="39" t="s">
        <v>577</v>
      </c>
      <c r="G140" s="39">
        <v>11.0901</v>
      </c>
      <c r="H140" s="39" t="s">
        <v>578</v>
      </c>
      <c r="I140" s="39" t="s">
        <v>222</v>
      </c>
      <c r="J140" s="53">
        <v>55764.800000000003</v>
      </c>
      <c r="K140" s="53">
        <v>114587.2</v>
      </c>
      <c r="L140" s="54">
        <v>605</v>
      </c>
      <c r="M140" s="45">
        <f t="shared" si="14"/>
        <v>302.5</v>
      </c>
      <c r="N140" s="39" t="s">
        <v>67</v>
      </c>
      <c r="O140" s="38">
        <v>3</v>
      </c>
      <c r="P140" s="38">
        <v>1</v>
      </c>
      <c r="Q140" s="38">
        <v>3</v>
      </c>
      <c r="R140" s="38">
        <v>3</v>
      </c>
      <c r="S140" s="38">
        <v>1</v>
      </c>
      <c r="T140" s="46">
        <f t="shared" si="11"/>
        <v>11</v>
      </c>
      <c r="U140" s="47" t="s">
        <v>584</v>
      </c>
      <c r="V140" s="41">
        <v>70</v>
      </c>
      <c r="W140" s="39" t="s">
        <v>70</v>
      </c>
      <c r="X140" s="39" t="s">
        <v>71</v>
      </c>
      <c r="Y140" s="48">
        <v>3</v>
      </c>
      <c r="Z140" s="48">
        <v>2</v>
      </c>
      <c r="AA140" s="48">
        <v>3</v>
      </c>
      <c r="AB140" s="48"/>
      <c r="AC140" s="46">
        <f t="shared" si="12"/>
        <v>8</v>
      </c>
      <c r="AD140" s="50">
        <f t="shared" si="13"/>
        <v>19</v>
      </c>
      <c r="AE140" s="41" t="s">
        <v>79</v>
      </c>
      <c r="AF140" s="41"/>
      <c r="AG140" s="51"/>
      <c r="AH140" s="51"/>
    </row>
    <row r="141" spans="1:34" s="52" customFormat="1" ht="260.39999999999998" x14ac:dyDescent="0.25">
      <c r="A141" s="55" t="s">
        <v>772</v>
      </c>
      <c r="B141" s="41" t="s">
        <v>41</v>
      </c>
      <c r="C141" s="39" t="s">
        <v>200</v>
      </c>
      <c r="D141" s="40" t="s">
        <v>773</v>
      </c>
      <c r="E141" s="39" t="s">
        <v>614</v>
      </c>
      <c r="F141" s="39" t="s">
        <v>577</v>
      </c>
      <c r="G141" s="39">
        <v>11.0901</v>
      </c>
      <c r="H141" s="39" t="s">
        <v>578</v>
      </c>
      <c r="I141" s="39" t="s">
        <v>222</v>
      </c>
      <c r="J141" s="53">
        <v>55764.800000000003</v>
      </c>
      <c r="K141" s="39">
        <v>114587.2</v>
      </c>
      <c r="L141" s="54">
        <v>605</v>
      </c>
      <c r="M141" s="45">
        <f t="shared" si="14"/>
        <v>302.5</v>
      </c>
      <c r="N141" s="39" t="s">
        <v>67</v>
      </c>
      <c r="O141" s="38">
        <v>3</v>
      </c>
      <c r="P141" s="38">
        <v>1</v>
      </c>
      <c r="Q141" s="38">
        <v>3</v>
      </c>
      <c r="R141" s="38">
        <v>3</v>
      </c>
      <c r="S141" s="38">
        <v>1</v>
      </c>
      <c r="T141" s="46">
        <f t="shared" si="11"/>
        <v>11</v>
      </c>
      <c r="U141" s="47" t="s">
        <v>584</v>
      </c>
      <c r="V141" s="41">
        <v>120</v>
      </c>
      <c r="W141" s="39" t="s">
        <v>70</v>
      </c>
      <c r="X141" s="39" t="s">
        <v>71</v>
      </c>
      <c r="Y141" s="48">
        <v>3</v>
      </c>
      <c r="Z141" s="48">
        <v>3</v>
      </c>
      <c r="AA141" s="48">
        <v>3</v>
      </c>
      <c r="AB141" s="48"/>
      <c r="AC141" s="46">
        <f t="shared" si="12"/>
        <v>9</v>
      </c>
      <c r="AD141" s="50">
        <f t="shared" si="13"/>
        <v>20</v>
      </c>
      <c r="AE141" s="41" t="s">
        <v>79</v>
      </c>
      <c r="AF141" s="41"/>
      <c r="AG141" s="51"/>
      <c r="AH141" s="51"/>
    </row>
    <row r="142" spans="1:34" s="52" customFormat="1" ht="260.39999999999998" x14ac:dyDescent="0.25">
      <c r="A142" s="55" t="s">
        <v>774</v>
      </c>
      <c r="B142" s="41" t="s">
        <v>41</v>
      </c>
      <c r="C142" s="39" t="s">
        <v>200</v>
      </c>
      <c r="D142" s="40" t="s">
        <v>775</v>
      </c>
      <c r="E142" s="39" t="s">
        <v>576</v>
      </c>
      <c r="F142" s="39" t="s">
        <v>577</v>
      </c>
      <c r="G142" s="39">
        <v>11.0901</v>
      </c>
      <c r="H142" s="39" t="s">
        <v>578</v>
      </c>
      <c r="I142" s="39" t="s">
        <v>222</v>
      </c>
      <c r="J142" s="53">
        <v>55764.800000000003</v>
      </c>
      <c r="K142" s="53">
        <v>114587.2</v>
      </c>
      <c r="L142" s="54">
        <v>605</v>
      </c>
      <c r="M142" s="45">
        <f t="shared" si="14"/>
        <v>302.5</v>
      </c>
      <c r="N142" s="39" t="s">
        <v>130</v>
      </c>
      <c r="O142" s="38">
        <v>3</v>
      </c>
      <c r="P142" s="38">
        <v>1</v>
      </c>
      <c r="Q142" s="38">
        <v>3</v>
      </c>
      <c r="R142" s="38">
        <v>3</v>
      </c>
      <c r="S142" s="38">
        <v>1</v>
      </c>
      <c r="T142" s="46">
        <f t="shared" si="11"/>
        <v>11</v>
      </c>
      <c r="U142" s="47" t="s">
        <v>584</v>
      </c>
      <c r="V142" s="41">
        <v>120</v>
      </c>
      <c r="W142" s="39" t="s">
        <v>70</v>
      </c>
      <c r="X142" s="39" t="s">
        <v>71</v>
      </c>
      <c r="Y142" s="48">
        <v>3</v>
      </c>
      <c r="Z142" s="48">
        <v>3</v>
      </c>
      <c r="AA142" s="48">
        <v>3</v>
      </c>
      <c r="AB142" s="48"/>
      <c r="AC142" s="46">
        <f t="shared" si="12"/>
        <v>9</v>
      </c>
      <c r="AD142" s="50">
        <f t="shared" si="13"/>
        <v>20</v>
      </c>
      <c r="AE142" s="41" t="s">
        <v>79</v>
      </c>
      <c r="AF142" s="41"/>
      <c r="AG142" s="51"/>
      <c r="AH142" s="51"/>
    </row>
    <row r="143" spans="1:34" s="52" customFormat="1" ht="260.39999999999998" x14ac:dyDescent="0.25">
      <c r="A143" s="55" t="s">
        <v>776</v>
      </c>
      <c r="B143" s="41" t="s">
        <v>41</v>
      </c>
      <c r="C143" s="39" t="s">
        <v>200</v>
      </c>
      <c r="D143" s="40" t="s">
        <v>777</v>
      </c>
      <c r="E143" s="39" t="s">
        <v>576</v>
      </c>
      <c r="F143" s="39" t="s">
        <v>577</v>
      </c>
      <c r="G143" s="39">
        <v>11.0901</v>
      </c>
      <c r="H143" s="39" t="s">
        <v>578</v>
      </c>
      <c r="I143" s="39" t="s">
        <v>222</v>
      </c>
      <c r="J143" s="53">
        <v>55764.800000000003</v>
      </c>
      <c r="K143" s="53">
        <v>114587.2</v>
      </c>
      <c r="L143" s="54">
        <v>605</v>
      </c>
      <c r="M143" s="45">
        <f t="shared" si="14"/>
        <v>302.5</v>
      </c>
      <c r="N143" s="39" t="s">
        <v>67</v>
      </c>
      <c r="O143" s="38">
        <v>3</v>
      </c>
      <c r="P143" s="38">
        <v>1</v>
      </c>
      <c r="Q143" s="38">
        <v>3</v>
      </c>
      <c r="R143" s="38">
        <v>3</v>
      </c>
      <c r="S143" s="38">
        <v>1</v>
      </c>
      <c r="T143" s="46">
        <f t="shared" si="11"/>
        <v>11</v>
      </c>
      <c r="U143" s="47" t="s">
        <v>584</v>
      </c>
      <c r="V143" s="41">
        <v>120</v>
      </c>
      <c r="W143" s="39" t="s">
        <v>70</v>
      </c>
      <c r="X143" s="39" t="s">
        <v>71</v>
      </c>
      <c r="Y143" s="48">
        <v>3</v>
      </c>
      <c r="Z143" s="48">
        <v>3</v>
      </c>
      <c r="AA143" s="48">
        <v>3</v>
      </c>
      <c r="AB143" s="48"/>
      <c r="AC143" s="46">
        <f t="shared" si="12"/>
        <v>9</v>
      </c>
      <c r="AD143" s="50">
        <f t="shared" si="13"/>
        <v>20</v>
      </c>
      <c r="AE143" s="41" t="s">
        <v>79</v>
      </c>
      <c r="AF143" s="41"/>
      <c r="AG143" s="51"/>
      <c r="AH143" s="51"/>
    </row>
    <row r="144" spans="1:34" s="52" customFormat="1" ht="260.39999999999998" x14ac:dyDescent="0.25">
      <c r="A144" s="55" t="s">
        <v>778</v>
      </c>
      <c r="B144" s="41" t="s">
        <v>41</v>
      </c>
      <c r="C144" s="39" t="s">
        <v>200</v>
      </c>
      <c r="D144" s="40" t="s">
        <v>779</v>
      </c>
      <c r="E144" s="39" t="s">
        <v>576</v>
      </c>
      <c r="F144" s="39" t="s">
        <v>577</v>
      </c>
      <c r="G144" s="39">
        <v>11.0901</v>
      </c>
      <c r="H144" s="39" t="s">
        <v>578</v>
      </c>
      <c r="I144" s="39" t="s">
        <v>222</v>
      </c>
      <c r="J144" s="53">
        <v>55764.800000000003</v>
      </c>
      <c r="K144" s="53">
        <v>114587.2</v>
      </c>
      <c r="L144" s="54">
        <v>605</v>
      </c>
      <c r="M144" s="45">
        <f t="shared" si="14"/>
        <v>302.5</v>
      </c>
      <c r="N144" s="39" t="s">
        <v>67</v>
      </c>
      <c r="O144" s="38">
        <v>3</v>
      </c>
      <c r="P144" s="38">
        <v>1</v>
      </c>
      <c r="Q144" s="38">
        <v>3</v>
      </c>
      <c r="R144" s="38">
        <v>3</v>
      </c>
      <c r="S144" s="38">
        <v>1</v>
      </c>
      <c r="T144" s="46">
        <f t="shared" si="11"/>
        <v>11</v>
      </c>
      <c r="U144" s="47" t="s">
        <v>584</v>
      </c>
      <c r="V144" s="41">
        <v>120</v>
      </c>
      <c r="W144" s="39" t="s">
        <v>70</v>
      </c>
      <c r="X144" s="39" t="s">
        <v>71</v>
      </c>
      <c r="Y144" s="48">
        <v>3</v>
      </c>
      <c r="Z144" s="48">
        <v>3</v>
      </c>
      <c r="AA144" s="48">
        <v>3</v>
      </c>
      <c r="AB144" s="48"/>
      <c r="AC144" s="46">
        <f t="shared" si="12"/>
        <v>9</v>
      </c>
      <c r="AD144" s="50">
        <f t="shared" si="13"/>
        <v>20</v>
      </c>
      <c r="AE144" s="41" t="s">
        <v>79</v>
      </c>
      <c r="AF144" s="41"/>
      <c r="AG144" s="51"/>
      <c r="AH144" s="51"/>
    </row>
    <row r="145" spans="1:34" s="52" customFormat="1" ht="260.39999999999998" x14ac:dyDescent="0.25">
      <c r="A145" s="55" t="s">
        <v>780</v>
      </c>
      <c r="B145" s="41" t="s">
        <v>41</v>
      </c>
      <c r="C145" s="39" t="s">
        <v>200</v>
      </c>
      <c r="D145" s="40" t="s">
        <v>781</v>
      </c>
      <c r="E145" s="39" t="s">
        <v>782</v>
      </c>
      <c r="F145" s="39" t="s">
        <v>589</v>
      </c>
      <c r="G145" s="39">
        <v>15.1204</v>
      </c>
      <c r="H145" s="39" t="s">
        <v>590</v>
      </c>
      <c r="I145" s="39" t="s">
        <v>222</v>
      </c>
      <c r="J145" s="53">
        <v>48110.400000000001</v>
      </c>
      <c r="K145" s="53">
        <v>103812.8</v>
      </c>
      <c r="L145" s="54">
        <v>1198</v>
      </c>
      <c r="M145" s="45">
        <f t="shared" si="14"/>
        <v>599</v>
      </c>
      <c r="N145" s="39" t="s">
        <v>67</v>
      </c>
      <c r="O145" s="38">
        <v>3</v>
      </c>
      <c r="P145" s="38">
        <v>2</v>
      </c>
      <c r="Q145" s="38">
        <v>3</v>
      </c>
      <c r="R145" s="38">
        <v>3</v>
      </c>
      <c r="S145" s="38">
        <v>1</v>
      </c>
      <c r="T145" s="46">
        <f t="shared" si="11"/>
        <v>12</v>
      </c>
      <c r="U145" s="47" t="s">
        <v>419</v>
      </c>
      <c r="V145" s="41">
        <v>150</v>
      </c>
      <c r="W145" s="39" t="s">
        <v>70</v>
      </c>
      <c r="X145" s="39" t="s">
        <v>71</v>
      </c>
      <c r="Y145" s="48">
        <v>3</v>
      </c>
      <c r="Z145" s="48">
        <v>3</v>
      </c>
      <c r="AA145" s="48">
        <v>3</v>
      </c>
      <c r="AB145" s="48"/>
      <c r="AC145" s="46">
        <f t="shared" si="12"/>
        <v>9</v>
      </c>
      <c r="AD145" s="50">
        <f t="shared" si="13"/>
        <v>21</v>
      </c>
      <c r="AE145" s="41" t="s">
        <v>79</v>
      </c>
      <c r="AF145" s="41"/>
      <c r="AG145" s="51"/>
      <c r="AH145" s="51"/>
    </row>
    <row r="146" spans="1:34" s="52" customFormat="1" ht="241.8" x14ac:dyDescent="0.25">
      <c r="A146" s="55" t="s">
        <v>783</v>
      </c>
      <c r="B146" s="41" t="s">
        <v>41</v>
      </c>
      <c r="C146" s="39" t="s">
        <v>200</v>
      </c>
      <c r="D146" s="40" t="s">
        <v>784</v>
      </c>
      <c r="E146" s="39" t="s">
        <v>445</v>
      </c>
      <c r="F146" s="39" t="s">
        <v>510</v>
      </c>
      <c r="G146" s="39">
        <v>11.0801</v>
      </c>
      <c r="H146" s="39" t="s">
        <v>511</v>
      </c>
      <c r="I146" s="39" t="s">
        <v>206</v>
      </c>
      <c r="J146" s="53">
        <v>34340.800000000003</v>
      </c>
      <c r="K146" s="53">
        <v>84115.199999999997</v>
      </c>
      <c r="L146" s="54">
        <v>1421</v>
      </c>
      <c r="M146" s="45">
        <f t="shared" si="14"/>
        <v>710.5</v>
      </c>
      <c r="N146" s="39" t="s">
        <v>130</v>
      </c>
      <c r="O146" s="38">
        <v>2</v>
      </c>
      <c r="P146" s="38">
        <v>2</v>
      </c>
      <c r="Q146" s="38">
        <v>3</v>
      </c>
      <c r="R146" s="38">
        <v>3</v>
      </c>
      <c r="S146" s="38">
        <v>1</v>
      </c>
      <c r="T146" s="46">
        <f t="shared" si="11"/>
        <v>11</v>
      </c>
      <c r="U146" s="47" t="s">
        <v>517</v>
      </c>
      <c r="V146" s="41">
        <v>150</v>
      </c>
      <c r="W146" s="39" t="s">
        <v>70</v>
      </c>
      <c r="X146" s="39" t="s">
        <v>71</v>
      </c>
      <c r="Y146" s="48">
        <v>3</v>
      </c>
      <c r="Z146" s="48">
        <v>3</v>
      </c>
      <c r="AA146" s="48">
        <v>3</v>
      </c>
      <c r="AB146" s="48"/>
      <c r="AC146" s="46">
        <f t="shared" si="12"/>
        <v>9</v>
      </c>
      <c r="AD146" s="50">
        <f t="shared" si="13"/>
        <v>20</v>
      </c>
      <c r="AE146" s="41" t="s">
        <v>79</v>
      </c>
      <c r="AF146" s="41"/>
      <c r="AG146" s="51"/>
      <c r="AH146" s="51"/>
    </row>
    <row r="147" spans="1:34" s="52" customFormat="1" ht="260.39999999999998" x14ac:dyDescent="0.25">
      <c r="A147" s="38" t="s">
        <v>1018</v>
      </c>
      <c r="B147" s="39" t="s">
        <v>41</v>
      </c>
      <c r="C147" s="39" t="s">
        <v>200</v>
      </c>
      <c r="D147" s="40" t="s">
        <v>1019</v>
      </c>
      <c r="E147" s="39" t="s">
        <v>734</v>
      </c>
      <c r="F147" s="39" t="s">
        <v>407</v>
      </c>
      <c r="G147" s="39">
        <v>11.020099999999999</v>
      </c>
      <c r="H147" s="39" t="s">
        <v>410</v>
      </c>
      <c r="I147" s="39" t="s">
        <v>411</v>
      </c>
      <c r="J147" s="80">
        <f>25.9332770623*2080</f>
        <v>53941.216289584001</v>
      </c>
      <c r="K147" s="80">
        <f>51.67*2080</f>
        <v>107473.60000000001</v>
      </c>
      <c r="L147" s="45" t="s">
        <v>414</v>
      </c>
      <c r="M147" s="45">
        <f t="shared" si="14"/>
        <v>175</v>
      </c>
      <c r="N147" s="39" t="s">
        <v>736</v>
      </c>
      <c r="O147" s="38">
        <v>3</v>
      </c>
      <c r="P147" s="38">
        <v>1</v>
      </c>
      <c r="Q147" s="38">
        <v>1</v>
      </c>
      <c r="R147" s="38">
        <v>2</v>
      </c>
      <c r="S147" s="38">
        <v>1</v>
      </c>
      <c r="T147" s="46">
        <f t="shared" si="11"/>
        <v>8</v>
      </c>
      <c r="U147" s="99" t="s">
        <v>419</v>
      </c>
      <c r="V147" s="90">
        <v>150</v>
      </c>
      <c r="W147" s="90" t="s">
        <v>737</v>
      </c>
      <c r="X147" s="90" t="s">
        <v>738</v>
      </c>
      <c r="Y147" s="38">
        <v>2</v>
      </c>
      <c r="Z147" s="38">
        <v>3</v>
      </c>
      <c r="AA147" s="38">
        <v>3</v>
      </c>
      <c r="AB147" s="55"/>
      <c r="AC147" s="46">
        <f t="shared" si="12"/>
        <v>8</v>
      </c>
      <c r="AD147" s="50">
        <f t="shared" si="13"/>
        <v>16</v>
      </c>
      <c r="AE147" s="39" t="s">
        <v>288</v>
      </c>
      <c r="AF147" s="41"/>
      <c r="AG147" s="51"/>
      <c r="AH147" s="51"/>
    </row>
    <row r="148" spans="1:34" s="52" customFormat="1" ht="167.4" x14ac:dyDescent="0.25">
      <c r="A148" s="55" t="s">
        <v>785</v>
      </c>
      <c r="B148" s="41" t="s">
        <v>41</v>
      </c>
      <c r="C148" s="39" t="s">
        <v>227</v>
      </c>
      <c r="D148" s="40" t="s">
        <v>786</v>
      </c>
      <c r="E148" s="39" t="s">
        <v>787</v>
      </c>
      <c r="F148" s="39" t="s">
        <v>448</v>
      </c>
      <c r="G148" s="94" t="s">
        <v>449</v>
      </c>
      <c r="H148" s="39" t="s">
        <v>450</v>
      </c>
      <c r="I148" s="39" t="s">
        <v>451</v>
      </c>
      <c r="J148" s="80">
        <f>13.9214877201*2080</f>
        <v>28956.694457808</v>
      </c>
      <c r="K148" s="80">
        <f>25.6102516028*2080</f>
        <v>53269.323333823995</v>
      </c>
      <c r="L148" s="45" t="s">
        <v>452</v>
      </c>
      <c r="M148" s="45">
        <f t="shared" si="14"/>
        <v>2037</v>
      </c>
      <c r="N148" s="39" t="s">
        <v>67</v>
      </c>
      <c r="O148" s="38">
        <v>1</v>
      </c>
      <c r="P148" s="38">
        <v>2</v>
      </c>
      <c r="Q148" s="38">
        <v>3</v>
      </c>
      <c r="R148" s="38">
        <v>3</v>
      </c>
      <c r="S148" s="38">
        <v>1</v>
      </c>
      <c r="T148" s="46">
        <f t="shared" si="11"/>
        <v>10</v>
      </c>
      <c r="U148" s="47" t="s">
        <v>259</v>
      </c>
      <c r="V148" s="41">
        <v>480</v>
      </c>
      <c r="W148" s="39" t="s">
        <v>244</v>
      </c>
      <c r="X148" s="39" t="s">
        <v>71</v>
      </c>
      <c r="Y148" s="48">
        <v>2</v>
      </c>
      <c r="Z148" s="48">
        <v>2</v>
      </c>
      <c r="AA148" s="48">
        <v>3</v>
      </c>
      <c r="AB148" s="48"/>
      <c r="AC148" s="46">
        <f t="shared" si="12"/>
        <v>7</v>
      </c>
      <c r="AD148" s="50">
        <f t="shared" si="13"/>
        <v>17</v>
      </c>
      <c r="AE148" s="41" t="s">
        <v>79</v>
      </c>
      <c r="AF148" s="41"/>
      <c r="AG148" s="51"/>
      <c r="AH148" s="51"/>
    </row>
    <row r="149" spans="1:34" s="52" customFormat="1" ht="93" x14ac:dyDescent="0.25">
      <c r="A149" s="55" t="s">
        <v>788</v>
      </c>
      <c r="B149" s="41" t="s">
        <v>41</v>
      </c>
      <c r="C149" s="39" t="s">
        <v>479</v>
      </c>
      <c r="D149" s="40" t="s">
        <v>536</v>
      </c>
      <c r="E149" s="39" t="s">
        <v>537</v>
      </c>
      <c r="F149" s="39" t="s">
        <v>789</v>
      </c>
      <c r="G149" s="90">
        <v>52.010100000000001</v>
      </c>
      <c r="H149" s="39" t="s">
        <v>282</v>
      </c>
      <c r="I149" s="39" t="s">
        <v>283</v>
      </c>
      <c r="J149" s="80">
        <f>23.7409039874*2080</f>
        <v>49381.080293792002</v>
      </c>
      <c r="K149" s="80">
        <f>45.9019976052*2080</f>
        <v>95476.155018816004</v>
      </c>
      <c r="L149" s="45" t="s">
        <v>790</v>
      </c>
      <c r="M149" s="45">
        <f t="shared" si="14"/>
        <v>4329.5</v>
      </c>
      <c r="N149" s="39" t="s">
        <v>130</v>
      </c>
      <c r="O149" s="38">
        <v>3</v>
      </c>
      <c r="P149" s="38">
        <v>3</v>
      </c>
      <c r="Q149" s="38">
        <v>3</v>
      </c>
      <c r="R149" s="38">
        <v>3</v>
      </c>
      <c r="S149" s="38">
        <v>1</v>
      </c>
      <c r="T149" s="46">
        <f t="shared" si="11"/>
        <v>13</v>
      </c>
      <c r="U149" s="47" t="s">
        <v>533</v>
      </c>
      <c r="V149" s="41">
        <v>150</v>
      </c>
      <c r="W149" s="39" t="s">
        <v>70</v>
      </c>
      <c r="X149" s="39" t="s">
        <v>71</v>
      </c>
      <c r="Y149" s="48">
        <v>2</v>
      </c>
      <c r="Z149" s="48">
        <v>3</v>
      </c>
      <c r="AA149" s="48">
        <v>3</v>
      </c>
      <c r="AB149" s="48"/>
      <c r="AC149" s="46">
        <f t="shared" si="12"/>
        <v>8</v>
      </c>
      <c r="AD149" s="50">
        <f t="shared" si="13"/>
        <v>21</v>
      </c>
      <c r="AE149" s="41" t="s">
        <v>79</v>
      </c>
      <c r="AF149" s="41"/>
      <c r="AG149" s="51"/>
      <c r="AH149" s="51"/>
    </row>
    <row r="150" spans="1:34" s="52" customFormat="1" ht="130.19999999999999" x14ac:dyDescent="0.25">
      <c r="A150" s="55" t="s">
        <v>791</v>
      </c>
      <c r="B150" s="41" t="s">
        <v>41</v>
      </c>
      <c r="C150" s="39" t="s">
        <v>369</v>
      </c>
      <c r="D150" s="40" t="s">
        <v>792</v>
      </c>
      <c r="E150" s="39" t="s">
        <v>793</v>
      </c>
      <c r="F150" s="39" t="s">
        <v>794</v>
      </c>
      <c r="G150" s="39">
        <v>51.080100000000002</v>
      </c>
      <c r="H150" s="39" t="s">
        <v>795</v>
      </c>
      <c r="I150" s="39" t="s">
        <v>374</v>
      </c>
      <c r="J150" s="53">
        <v>34777.599999999999</v>
      </c>
      <c r="K150" s="43">
        <v>42411.199999999997</v>
      </c>
      <c r="L150" s="41">
        <v>5934</v>
      </c>
      <c r="M150" s="45">
        <f t="shared" si="14"/>
        <v>2967</v>
      </c>
      <c r="N150" s="39" t="s">
        <v>67</v>
      </c>
      <c r="O150" s="38">
        <v>1</v>
      </c>
      <c r="P150" s="38">
        <v>3</v>
      </c>
      <c r="Q150" s="38">
        <v>3</v>
      </c>
      <c r="R150" s="38">
        <v>3</v>
      </c>
      <c r="S150" s="38">
        <v>1</v>
      </c>
      <c r="T150" s="46">
        <f t="shared" si="11"/>
        <v>11</v>
      </c>
      <c r="U150" s="47" t="s">
        <v>796</v>
      </c>
      <c r="V150" s="41">
        <v>720</v>
      </c>
      <c r="W150" s="39" t="s">
        <v>142</v>
      </c>
      <c r="X150" s="39" t="s">
        <v>71</v>
      </c>
      <c r="Y150" s="48">
        <v>2</v>
      </c>
      <c r="Z150" s="48">
        <v>1</v>
      </c>
      <c r="AA150" s="48">
        <v>3</v>
      </c>
      <c r="AB150" s="48"/>
      <c r="AC150" s="46">
        <f t="shared" si="12"/>
        <v>6</v>
      </c>
      <c r="AD150" s="50">
        <f t="shared" si="13"/>
        <v>17</v>
      </c>
      <c r="AE150" s="41" t="s">
        <v>79</v>
      </c>
      <c r="AF150" s="41"/>
      <c r="AG150" s="51"/>
      <c r="AH150" s="51"/>
    </row>
    <row r="151" spans="1:34" s="52" customFormat="1" ht="204.6" x14ac:dyDescent="0.25">
      <c r="A151" s="55" t="s">
        <v>797</v>
      </c>
      <c r="B151" s="41" t="s">
        <v>41</v>
      </c>
      <c r="C151" s="39" t="s">
        <v>369</v>
      </c>
      <c r="D151" s="40" t="s">
        <v>798</v>
      </c>
      <c r="E151" s="39" t="s">
        <v>799</v>
      </c>
      <c r="F151" s="39" t="s">
        <v>800</v>
      </c>
      <c r="G151" s="41">
        <v>51.071300000000001</v>
      </c>
      <c r="H151" s="41" t="s">
        <v>801</v>
      </c>
      <c r="I151" s="39" t="s">
        <v>374</v>
      </c>
      <c r="J151" s="42">
        <v>33945.599999999999</v>
      </c>
      <c r="K151" s="42">
        <v>67974.399999999994</v>
      </c>
      <c r="L151" s="44">
        <v>1681</v>
      </c>
      <c r="M151" s="45">
        <f t="shared" si="14"/>
        <v>840.5</v>
      </c>
      <c r="N151" s="39" t="s">
        <v>67</v>
      </c>
      <c r="O151" s="38">
        <v>2</v>
      </c>
      <c r="P151" s="38">
        <v>2</v>
      </c>
      <c r="Q151" s="38">
        <v>3</v>
      </c>
      <c r="R151" s="38">
        <v>3</v>
      </c>
      <c r="S151" s="38">
        <v>1</v>
      </c>
      <c r="T151" s="46">
        <f t="shared" si="11"/>
        <v>11</v>
      </c>
      <c r="U151" s="47" t="s">
        <v>802</v>
      </c>
      <c r="V151" s="41">
        <v>630</v>
      </c>
      <c r="W151" s="39" t="s">
        <v>142</v>
      </c>
      <c r="X151" s="39" t="s">
        <v>71</v>
      </c>
      <c r="Y151" s="48">
        <v>3</v>
      </c>
      <c r="Z151" s="48">
        <v>2</v>
      </c>
      <c r="AA151" s="48">
        <v>3</v>
      </c>
      <c r="AB151" s="48"/>
      <c r="AC151" s="46">
        <f t="shared" si="12"/>
        <v>8</v>
      </c>
      <c r="AD151" s="50">
        <f t="shared" si="13"/>
        <v>19</v>
      </c>
      <c r="AE151" s="41" t="s">
        <v>79</v>
      </c>
      <c r="AF151" s="41"/>
      <c r="AG151" s="51"/>
      <c r="AH151" s="51"/>
    </row>
    <row r="152" spans="1:34" s="52" customFormat="1" ht="111.6" x14ac:dyDescent="0.25">
      <c r="A152" s="55" t="s">
        <v>803</v>
      </c>
      <c r="B152" s="41" t="s">
        <v>41</v>
      </c>
      <c r="C152" s="39" t="s">
        <v>369</v>
      </c>
      <c r="D152" s="40" t="s">
        <v>804</v>
      </c>
      <c r="E152" s="39" t="s">
        <v>805</v>
      </c>
      <c r="F152" s="39" t="s">
        <v>806</v>
      </c>
      <c r="G152" s="41">
        <v>51.060099999999998</v>
      </c>
      <c r="H152" s="41" t="s">
        <v>373</v>
      </c>
      <c r="I152" s="39" t="s">
        <v>807</v>
      </c>
      <c r="J152" s="42">
        <v>35422.400000000001</v>
      </c>
      <c r="K152" s="42">
        <v>52353.599999999999</v>
      </c>
      <c r="L152" s="44">
        <v>2655</v>
      </c>
      <c r="M152" s="45">
        <f t="shared" si="14"/>
        <v>1327.5</v>
      </c>
      <c r="N152" s="39" t="s">
        <v>67</v>
      </c>
      <c r="O152" s="38">
        <v>1</v>
      </c>
      <c r="P152" s="38">
        <v>2</v>
      </c>
      <c r="Q152" s="38">
        <v>3</v>
      </c>
      <c r="R152" s="38">
        <v>2</v>
      </c>
      <c r="S152" s="38">
        <v>1</v>
      </c>
      <c r="T152" s="46">
        <f t="shared" si="11"/>
        <v>9</v>
      </c>
      <c r="U152" s="47" t="s">
        <v>375</v>
      </c>
      <c r="V152" s="41">
        <v>600</v>
      </c>
      <c r="W152" s="39" t="s">
        <v>142</v>
      </c>
      <c r="X152" s="39" t="s">
        <v>71</v>
      </c>
      <c r="Y152" s="48">
        <v>3</v>
      </c>
      <c r="Z152" s="48">
        <v>2</v>
      </c>
      <c r="AA152" s="48">
        <v>3</v>
      </c>
      <c r="AB152" s="48"/>
      <c r="AC152" s="46">
        <f t="shared" si="12"/>
        <v>8</v>
      </c>
      <c r="AD152" s="50">
        <f t="shared" si="13"/>
        <v>17</v>
      </c>
      <c r="AE152" s="41" t="s">
        <v>79</v>
      </c>
      <c r="AF152" s="41"/>
      <c r="AG152" s="51"/>
      <c r="AH152" s="51"/>
    </row>
    <row r="153" spans="1:34" s="52" customFormat="1" ht="204.6" x14ac:dyDescent="0.25">
      <c r="A153" s="55" t="s">
        <v>808</v>
      </c>
      <c r="B153" s="41" t="s">
        <v>41</v>
      </c>
      <c r="C153" s="39" t="s">
        <v>369</v>
      </c>
      <c r="D153" s="40" t="s">
        <v>809</v>
      </c>
      <c r="E153" s="39" t="s">
        <v>793</v>
      </c>
      <c r="F153" s="39" t="s">
        <v>810</v>
      </c>
      <c r="G153" s="39">
        <v>51.071199999999997</v>
      </c>
      <c r="H153" s="39" t="s">
        <v>801</v>
      </c>
      <c r="I153" s="39" t="s">
        <v>374</v>
      </c>
      <c r="J153" s="42">
        <v>33945.599999999999</v>
      </c>
      <c r="K153" s="42">
        <v>67974.399999999994</v>
      </c>
      <c r="L153" s="44">
        <v>1681</v>
      </c>
      <c r="M153" s="45">
        <f t="shared" si="14"/>
        <v>840.5</v>
      </c>
      <c r="N153" s="39" t="s">
        <v>67</v>
      </c>
      <c r="O153" s="38">
        <v>2</v>
      </c>
      <c r="P153" s="38">
        <v>2</v>
      </c>
      <c r="Q153" s="38">
        <v>3</v>
      </c>
      <c r="R153" s="38">
        <v>3</v>
      </c>
      <c r="S153" s="38">
        <v>1</v>
      </c>
      <c r="T153" s="46">
        <f t="shared" si="11"/>
        <v>11</v>
      </c>
      <c r="U153" s="47" t="s">
        <v>802</v>
      </c>
      <c r="V153" s="41">
        <v>360</v>
      </c>
      <c r="W153" s="39" t="s">
        <v>142</v>
      </c>
      <c r="X153" s="39" t="s">
        <v>71</v>
      </c>
      <c r="Y153" s="48">
        <v>3</v>
      </c>
      <c r="Z153" s="48">
        <v>3</v>
      </c>
      <c r="AA153" s="48">
        <v>3</v>
      </c>
      <c r="AB153" s="48"/>
      <c r="AC153" s="46">
        <f t="shared" si="12"/>
        <v>9</v>
      </c>
      <c r="AD153" s="50">
        <f t="shared" si="13"/>
        <v>20</v>
      </c>
      <c r="AE153" s="41" t="s">
        <v>79</v>
      </c>
      <c r="AF153" s="41"/>
      <c r="AG153" s="51"/>
      <c r="AH153" s="51"/>
    </row>
    <row r="154" spans="1:34" s="52" customFormat="1" ht="130.19999999999999" x14ac:dyDescent="0.25">
      <c r="A154" s="55" t="s">
        <v>811</v>
      </c>
      <c r="B154" s="41" t="s">
        <v>41</v>
      </c>
      <c r="C154" s="39" t="s">
        <v>369</v>
      </c>
      <c r="D154" s="40" t="s">
        <v>812</v>
      </c>
      <c r="E154" s="39" t="s">
        <v>813</v>
      </c>
      <c r="F154" s="39" t="s">
        <v>794</v>
      </c>
      <c r="G154" s="39">
        <v>51.080100000000002</v>
      </c>
      <c r="H154" s="39" t="s">
        <v>795</v>
      </c>
      <c r="I154" s="39" t="s">
        <v>374</v>
      </c>
      <c r="J154" s="53">
        <v>34777.599999999999</v>
      </c>
      <c r="K154" s="43">
        <v>56950.400000000001</v>
      </c>
      <c r="L154" s="41">
        <v>5934</v>
      </c>
      <c r="M154" s="45">
        <f t="shared" si="14"/>
        <v>2967</v>
      </c>
      <c r="N154" s="39" t="s">
        <v>67</v>
      </c>
      <c r="O154" s="38">
        <v>1</v>
      </c>
      <c r="P154" s="38">
        <v>3</v>
      </c>
      <c r="Q154" s="38">
        <v>3</v>
      </c>
      <c r="R154" s="38">
        <v>3</v>
      </c>
      <c r="S154" s="38">
        <v>1</v>
      </c>
      <c r="T154" s="46">
        <f t="shared" si="11"/>
        <v>11</v>
      </c>
      <c r="U154" s="47" t="s">
        <v>796</v>
      </c>
      <c r="V154" s="41">
        <v>720</v>
      </c>
      <c r="W154" s="39" t="s">
        <v>142</v>
      </c>
      <c r="X154" s="39" t="s">
        <v>71</v>
      </c>
      <c r="Y154" s="48">
        <v>2</v>
      </c>
      <c r="Z154" s="48">
        <v>1</v>
      </c>
      <c r="AA154" s="48">
        <v>3</v>
      </c>
      <c r="AB154" s="48"/>
      <c r="AC154" s="46">
        <f t="shared" si="12"/>
        <v>6</v>
      </c>
      <c r="AD154" s="50">
        <f t="shared" si="13"/>
        <v>17</v>
      </c>
      <c r="AE154" s="41" t="s">
        <v>79</v>
      </c>
      <c r="AF154" s="41"/>
      <c r="AG154" s="51"/>
      <c r="AH154" s="51"/>
    </row>
    <row r="155" spans="1:34" s="52" customFormat="1" ht="111.6" x14ac:dyDescent="0.25">
      <c r="A155" s="55" t="s">
        <v>814</v>
      </c>
      <c r="B155" s="41" t="s">
        <v>41</v>
      </c>
      <c r="C155" s="39" t="s">
        <v>369</v>
      </c>
      <c r="D155" s="40" t="s">
        <v>815</v>
      </c>
      <c r="E155" s="39" t="s">
        <v>816</v>
      </c>
      <c r="F155" s="39" t="s">
        <v>817</v>
      </c>
      <c r="G155" s="39">
        <v>51.3902</v>
      </c>
      <c r="H155" s="39" t="s">
        <v>818</v>
      </c>
      <c r="I155" s="39" t="s">
        <v>374</v>
      </c>
      <c r="J155" s="53">
        <v>31907.200000000001</v>
      </c>
      <c r="K155" s="43">
        <v>56243.199999999997</v>
      </c>
      <c r="L155" s="41">
        <v>3299</v>
      </c>
      <c r="M155" s="45">
        <f t="shared" si="14"/>
        <v>1649.5</v>
      </c>
      <c r="N155" s="39" t="s">
        <v>67</v>
      </c>
      <c r="O155" s="38">
        <v>1</v>
      </c>
      <c r="P155" s="38">
        <v>2</v>
      </c>
      <c r="Q155" s="38">
        <v>3</v>
      </c>
      <c r="R155" s="38">
        <v>3</v>
      </c>
      <c r="S155" s="38">
        <v>1</v>
      </c>
      <c r="T155" s="46">
        <f t="shared" si="11"/>
        <v>10</v>
      </c>
      <c r="U155" s="47" t="s">
        <v>819</v>
      </c>
      <c r="V155" s="41">
        <v>114</v>
      </c>
      <c r="W155" s="39" t="s">
        <v>78</v>
      </c>
      <c r="X155" s="39" t="s">
        <v>820</v>
      </c>
      <c r="Y155" s="48">
        <v>2</v>
      </c>
      <c r="Z155" s="48">
        <v>2</v>
      </c>
      <c r="AA155" s="48">
        <v>3</v>
      </c>
      <c r="AB155" s="48"/>
      <c r="AC155" s="46">
        <f t="shared" si="12"/>
        <v>7</v>
      </c>
      <c r="AD155" s="50">
        <f t="shared" si="13"/>
        <v>17</v>
      </c>
      <c r="AE155" s="41" t="s">
        <v>79</v>
      </c>
      <c r="AF155" s="41"/>
      <c r="AG155" s="51"/>
      <c r="AH155" s="51"/>
    </row>
    <row r="156" spans="1:34" s="52" customFormat="1" ht="130.19999999999999" x14ac:dyDescent="0.25">
      <c r="A156" s="55" t="s">
        <v>821</v>
      </c>
      <c r="B156" s="41" t="s">
        <v>41</v>
      </c>
      <c r="C156" s="39" t="s">
        <v>369</v>
      </c>
      <c r="D156" s="40" t="s">
        <v>822</v>
      </c>
      <c r="E156" s="39" t="s">
        <v>793</v>
      </c>
      <c r="F156" s="39" t="s">
        <v>823</v>
      </c>
      <c r="G156" s="39">
        <v>51.100900000000003</v>
      </c>
      <c r="H156" s="39" t="s">
        <v>824</v>
      </c>
      <c r="I156" s="39" t="s">
        <v>825</v>
      </c>
      <c r="J156" s="42">
        <v>37419.199999999997</v>
      </c>
      <c r="K156" s="42">
        <v>56950.400000000001</v>
      </c>
      <c r="L156" s="44">
        <v>1559</v>
      </c>
      <c r="M156" s="45">
        <f t="shared" si="14"/>
        <v>779.5</v>
      </c>
      <c r="N156" s="39" t="s">
        <v>67</v>
      </c>
      <c r="O156" s="38">
        <v>1</v>
      </c>
      <c r="P156" s="38">
        <v>2</v>
      </c>
      <c r="Q156" s="38">
        <v>3</v>
      </c>
      <c r="R156" s="38">
        <v>3</v>
      </c>
      <c r="S156" s="38">
        <v>1</v>
      </c>
      <c r="T156" s="46">
        <f t="shared" si="11"/>
        <v>10</v>
      </c>
      <c r="U156" s="47" t="s">
        <v>826</v>
      </c>
      <c r="V156" s="41">
        <v>90</v>
      </c>
      <c r="W156" s="39" t="s">
        <v>78</v>
      </c>
      <c r="X156" s="39" t="s">
        <v>820</v>
      </c>
      <c r="Y156" s="48">
        <v>3</v>
      </c>
      <c r="Z156" s="48">
        <v>2</v>
      </c>
      <c r="AA156" s="48">
        <v>3</v>
      </c>
      <c r="AB156" s="48"/>
      <c r="AC156" s="46">
        <f t="shared" si="12"/>
        <v>8</v>
      </c>
      <c r="AD156" s="50">
        <f t="shared" si="13"/>
        <v>18</v>
      </c>
      <c r="AE156" s="41" t="s">
        <v>79</v>
      </c>
      <c r="AF156" s="41"/>
      <c r="AG156" s="51"/>
      <c r="AH156" s="51"/>
    </row>
    <row r="157" spans="1:34" s="52" customFormat="1" ht="204.6" x14ac:dyDescent="0.25">
      <c r="A157" s="55" t="s">
        <v>827</v>
      </c>
      <c r="B157" s="41" t="s">
        <v>41</v>
      </c>
      <c r="C157" s="39" t="s">
        <v>369</v>
      </c>
      <c r="D157" s="40" t="s">
        <v>828</v>
      </c>
      <c r="E157" s="39" t="s">
        <v>829</v>
      </c>
      <c r="F157" s="41" t="s">
        <v>800</v>
      </c>
      <c r="G157" s="41">
        <v>51.071300000000001</v>
      </c>
      <c r="H157" s="41" t="s">
        <v>830</v>
      </c>
      <c r="I157" s="39" t="s">
        <v>374</v>
      </c>
      <c r="J157" s="42">
        <v>33945.599999999999</v>
      </c>
      <c r="K157" s="42">
        <v>67974.399999999994</v>
      </c>
      <c r="L157" s="44">
        <v>1417</v>
      </c>
      <c r="M157" s="45">
        <f t="shared" si="14"/>
        <v>708.5</v>
      </c>
      <c r="N157" s="39" t="s">
        <v>67</v>
      </c>
      <c r="O157" s="38">
        <v>2</v>
      </c>
      <c r="P157" s="38">
        <v>2</v>
      </c>
      <c r="Q157" s="38">
        <v>3</v>
      </c>
      <c r="R157" s="38">
        <v>3</v>
      </c>
      <c r="S157" s="38">
        <v>1</v>
      </c>
      <c r="T157" s="46">
        <f t="shared" si="11"/>
        <v>11</v>
      </c>
      <c r="U157" s="47" t="s">
        <v>802</v>
      </c>
      <c r="V157" s="41">
        <v>630</v>
      </c>
      <c r="W157" s="39" t="s">
        <v>142</v>
      </c>
      <c r="X157" s="39" t="s">
        <v>71</v>
      </c>
      <c r="Y157" s="48">
        <v>2</v>
      </c>
      <c r="Z157" s="48">
        <v>2</v>
      </c>
      <c r="AA157" s="48">
        <v>3</v>
      </c>
      <c r="AB157" s="48"/>
      <c r="AC157" s="46">
        <f t="shared" si="12"/>
        <v>7</v>
      </c>
      <c r="AD157" s="50">
        <f t="shared" si="13"/>
        <v>18</v>
      </c>
      <c r="AE157" s="41" t="s">
        <v>79</v>
      </c>
      <c r="AF157" s="41"/>
      <c r="AG157" s="51"/>
      <c r="AH157" s="51"/>
    </row>
    <row r="158" spans="1:34" s="52" customFormat="1" ht="204.6" x14ac:dyDescent="0.25">
      <c r="A158" s="55" t="s">
        <v>831</v>
      </c>
      <c r="B158" s="41" t="s">
        <v>41</v>
      </c>
      <c r="C158" s="39" t="s">
        <v>369</v>
      </c>
      <c r="D158" s="40" t="s">
        <v>832</v>
      </c>
      <c r="E158" s="39" t="s">
        <v>829</v>
      </c>
      <c r="F158" s="41" t="s">
        <v>800</v>
      </c>
      <c r="G158" s="41">
        <v>51.071300000000001</v>
      </c>
      <c r="H158" s="41" t="s">
        <v>830</v>
      </c>
      <c r="I158" s="39" t="s">
        <v>374</v>
      </c>
      <c r="J158" s="42">
        <v>33945.599999999999</v>
      </c>
      <c r="K158" s="42">
        <v>67974.399999999994</v>
      </c>
      <c r="L158" s="44">
        <v>1417</v>
      </c>
      <c r="M158" s="45">
        <f t="shared" si="14"/>
        <v>708.5</v>
      </c>
      <c r="N158" s="39" t="s">
        <v>67</v>
      </c>
      <c r="O158" s="38">
        <v>2</v>
      </c>
      <c r="P158" s="38">
        <v>2</v>
      </c>
      <c r="Q158" s="38">
        <v>3</v>
      </c>
      <c r="R158" s="38">
        <v>3</v>
      </c>
      <c r="S158" s="38">
        <v>1</v>
      </c>
      <c r="T158" s="46">
        <f t="shared" si="11"/>
        <v>11</v>
      </c>
      <c r="U158" s="47" t="s">
        <v>802</v>
      </c>
      <c r="V158" s="41">
        <v>630</v>
      </c>
      <c r="W158" s="39" t="s">
        <v>142</v>
      </c>
      <c r="X158" s="39" t="s">
        <v>71</v>
      </c>
      <c r="Y158" s="48">
        <v>3</v>
      </c>
      <c r="Z158" s="48">
        <v>2</v>
      </c>
      <c r="AA158" s="48">
        <v>3</v>
      </c>
      <c r="AB158" s="48"/>
      <c r="AC158" s="46">
        <f t="shared" si="12"/>
        <v>8</v>
      </c>
      <c r="AD158" s="50">
        <f t="shared" si="13"/>
        <v>19</v>
      </c>
      <c r="AE158" s="41" t="s">
        <v>79</v>
      </c>
      <c r="AF158" s="41"/>
      <c r="AG158" s="51"/>
      <c r="AH158" s="51"/>
    </row>
    <row r="159" spans="1:34" s="52" customFormat="1" ht="111.6" x14ac:dyDescent="0.25">
      <c r="A159" s="55" t="s">
        <v>833</v>
      </c>
      <c r="B159" s="41" t="s">
        <v>41</v>
      </c>
      <c r="C159" s="39" t="s">
        <v>369</v>
      </c>
      <c r="D159" s="40" t="s">
        <v>834</v>
      </c>
      <c r="E159" s="39" t="s">
        <v>835</v>
      </c>
      <c r="F159" s="41" t="s">
        <v>836</v>
      </c>
      <c r="G159" s="41">
        <v>51.090899999999998</v>
      </c>
      <c r="H159" s="41" t="s">
        <v>837</v>
      </c>
      <c r="I159" s="39" t="s">
        <v>825</v>
      </c>
      <c r="J159" s="42">
        <v>35859.199999999997</v>
      </c>
      <c r="K159" s="42">
        <v>72592</v>
      </c>
      <c r="L159" s="44">
        <v>1476</v>
      </c>
      <c r="M159" s="45">
        <f t="shared" si="14"/>
        <v>738</v>
      </c>
      <c r="N159" s="39" t="s">
        <v>67</v>
      </c>
      <c r="O159" s="38">
        <v>2</v>
      </c>
      <c r="P159" s="38">
        <v>2</v>
      </c>
      <c r="Q159" s="38">
        <v>3</v>
      </c>
      <c r="R159" s="38">
        <v>3</v>
      </c>
      <c r="S159" s="38">
        <v>1</v>
      </c>
      <c r="T159" s="46">
        <f t="shared" si="11"/>
        <v>11</v>
      </c>
      <c r="U159" s="47" t="s">
        <v>838</v>
      </c>
      <c r="V159" s="41">
        <v>660</v>
      </c>
      <c r="W159" s="39" t="s">
        <v>142</v>
      </c>
      <c r="X159" s="39" t="s">
        <v>839</v>
      </c>
      <c r="Y159" s="48">
        <v>2</v>
      </c>
      <c r="Z159" s="48">
        <v>2</v>
      </c>
      <c r="AA159" s="48">
        <v>2</v>
      </c>
      <c r="AB159" s="48"/>
      <c r="AC159" s="46">
        <f t="shared" si="12"/>
        <v>6</v>
      </c>
      <c r="AD159" s="50">
        <f t="shared" si="13"/>
        <v>17</v>
      </c>
      <c r="AE159" s="41" t="s">
        <v>79</v>
      </c>
      <c r="AF159" s="41"/>
      <c r="AG159" s="51"/>
      <c r="AH159" s="51"/>
    </row>
    <row r="160" spans="1:34" s="52" customFormat="1" ht="130.19999999999999" x14ac:dyDescent="0.25">
      <c r="A160" s="55" t="s">
        <v>840</v>
      </c>
      <c r="B160" s="41" t="s">
        <v>41</v>
      </c>
      <c r="C160" s="39" t="s">
        <v>369</v>
      </c>
      <c r="D160" s="40" t="s">
        <v>841</v>
      </c>
      <c r="E160" s="39" t="s">
        <v>842</v>
      </c>
      <c r="F160" s="39" t="s">
        <v>500</v>
      </c>
      <c r="G160" s="94" t="s">
        <v>501</v>
      </c>
      <c r="H160" s="39" t="s">
        <v>502</v>
      </c>
      <c r="I160" s="39" t="s">
        <v>494</v>
      </c>
      <c r="J160" s="80">
        <f>17.232644843*2080</f>
        <v>35843.901273439995</v>
      </c>
      <c r="K160" s="80">
        <f>23.3394030055*2080</f>
        <v>48545.958251439995</v>
      </c>
      <c r="L160" s="45" t="s">
        <v>505</v>
      </c>
      <c r="M160" s="45">
        <f t="shared" si="14"/>
        <v>3059.5</v>
      </c>
      <c r="N160" s="39" t="s">
        <v>67</v>
      </c>
      <c r="O160" s="38">
        <v>1</v>
      </c>
      <c r="P160" s="38">
        <v>3</v>
      </c>
      <c r="Q160" s="38">
        <v>3</v>
      </c>
      <c r="R160" s="38">
        <v>3</v>
      </c>
      <c r="S160" s="38">
        <v>1</v>
      </c>
      <c r="T160" s="46">
        <f t="shared" si="11"/>
        <v>11</v>
      </c>
      <c r="U160" s="47" t="s">
        <v>397</v>
      </c>
      <c r="V160" s="41">
        <v>360</v>
      </c>
      <c r="W160" s="39" t="s">
        <v>142</v>
      </c>
      <c r="X160" s="39" t="s">
        <v>71</v>
      </c>
      <c r="Y160" s="48">
        <v>3</v>
      </c>
      <c r="Z160" s="48">
        <v>3</v>
      </c>
      <c r="AA160" s="48">
        <v>3</v>
      </c>
      <c r="AB160" s="48"/>
      <c r="AC160" s="46">
        <f t="shared" si="12"/>
        <v>9</v>
      </c>
      <c r="AD160" s="50">
        <f t="shared" si="13"/>
        <v>20</v>
      </c>
      <c r="AE160" s="41" t="s">
        <v>79</v>
      </c>
      <c r="AF160" s="41"/>
      <c r="AG160" s="51"/>
      <c r="AH160" s="51"/>
    </row>
    <row r="161" spans="1:34" s="52" customFormat="1" ht="130.19999999999999" x14ac:dyDescent="0.25">
      <c r="A161" s="55" t="s">
        <v>843</v>
      </c>
      <c r="B161" s="41" t="s">
        <v>41</v>
      </c>
      <c r="C161" s="39" t="s">
        <v>369</v>
      </c>
      <c r="D161" s="40" t="s">
        <v>844</v>
      </c>
      <c r="E161" s="39" t="s">
        <v>845</v>
      </c>
      <c r="F161" s="39" t="s">
        <v>823</v>
      </c>
      <c r="G161" s="39">
        <v>51.100900000000003</v>
      </c>
      <c r="H161" s="39" t="s">
        <v>824</v>
      </c>
      <c r="I161" s="39" t="s">
        <v>846</v>
      </c>
      <c r="J161" s="42">
        <v>35651.199999999997</v>
      </c>
      <c r="K161" s="42">
        <v>50564.800000000003</v>
      </c>
      <c r="L161" s="44">
        <v>1559</v>
      </c>
      <c r="M161" s="45">
        <f t="shared" si="14"/>
        <v>779.5</v>
      </c>
      <c r="N161" s="39" t="s">
        <v>67</v>
      </c>
      <c r="O161" s="38">
        <v>1</v>
      </c>
      <c r="P161" s="38">
        <v>2</v>
      </c>
      <c r="Q161" s="38">
        <v>3</v>
      </c>
      <c r="R161" s="38">
        <v>3</v>
      </c>
      <c r="S161" s="38">
        <v>1</v>
      </c>
      <c r="T161" s="46">
        <f t="shared" si="11"/>
        <v>10</v>
      </c>
      <c r="U161" s="47" t="s">
        <v>826</v>
      </c>
      <c r="V161" s="41">
        <v>390</v>
      </c>
      <c r="W161" s="39" t="s">
        <v>142</v>
      </c>
      <c r="X161" s="39" t="s">
        <v>71</v>
      </c>
      <c r="Y161" s="48">
        <v>2</v>
      </c>
      <c r="Z161" s="48">
        <v>3</v>
      </c>
      <c r="AA161" s="48">
        <v>3</v>
      </c>
      <c r="AB161" s="48"/>
      <c r="AC161" s="46">
        <f t="shared" si="12"/>
        <v>8</v>
      </c>
      <c r="AD161" s="50">
        <f t="shared" si="13"/>
        <v>18</v>
      </c>
      <c r="AE161" s="41" t="s">
        <v>79</v>
      </c>
      <c r="AF161" s="41"/>
      <c r="AG161" s="51"/>
      <c r="AH161" s="51"/>
    </row>
    <row r="162" spans="1:34" s="52" customFormat="1" ht="111.6" x14ac:dyDescent="0.25">
      <c r="A162" s="55" t="s">
        <v>847</v>
      </c>
      <c r="B162" s="41" t="s">
        <v>41</v>
      </c>
      <c r="C162" s="39" t="s">
        <v>369</v>
      </c>
      <c r="D162" s="40" t="s">
        <v>848</v>
      </c>
      <c r="E162" s="39" t="s">
        <v>849</v>
      </c>
      <c r="F162" s="41" t="s">
        <v>850</v>
      </c>
      <c r="G162" s="41">
        <v>51.091099999999997</v>
      </c>
      <c r="H162" s="41" t="s">
        <v>851</v>
      </c>
      <c r="I162" s="39" t="s">
        <v>825</v>
      </c>
      <c r="J162" s="42">
        <v>35859.199999999997</v>
      </c>
      <c r="K162" s="42">
        <v>72592</v>
      </c>
      <c r="L162" s="44">
        <v>4772</v>
      </c>
      <c r="M162" s="45">
        <f t="shared" si="14"/>
        <v>2386</v>
      </c>
      <c r="N162" s="39" t="s">
        <v>67</v>
      </c>
      <c r="O162" s="38">
        <v>1</v>
      </c>
      <c r="P162" s="38">
        <v>2</v>
      </c>
      <c r="Q162" s="38">
        <v>3</v>
      </c>
      <c r="R162" s="38">
        <v>3</v>
      </c>
      <c r="S162" s="38">
        <v>1</v>
      </c>
      <c r="T162" s="46">
        <f t="shared" si="11"/>
        <v>10</v>
      </c>
      <c r="U162" s="47" t="s">
        <v>852</v>
      </c>
      <c r="V162" s="41">
        <v>345</v>
      </c>
      <c r="W162" s="39" t="s">
        <v>142</v>
      </c>
      <c r="X162" s="39" t="s">
        <v>853</v>
      </c>
      <c r="Y162" s="48">
        <v>2</v>
      </c>
      <c r="Z162" s="48">
        <v>3</v>
      </c>
      <c r="AA162" s="48">
        <v>2</v>
      </c>
      <c r="AB162" s="48"/>
      <c r="AC162" s="46">
        <f t="shared" si="12"/>
        <v>7</v>
      </c>
      <c r="AD162" s="50">
        <f t="shared" si="13"/>
        <v>17</v>
      </c>
      <c r="AE162" s="41" t="s">
        <v>79</v>
      </c>
      <c r="AF162" s="41"/>
      <c r="AG162" s="51"/>
      <c r="AH162" s="51"/>
    </row>
    <row r="163" spans="1:34" s="52" customFormat="1" ht="111.6" x14ac:dyDescent="0.25">
      <c r="A163" s="55" t="s">
        <v>854</v>
      </c>
      <c r="B163" s="41" t="s">
        <v>41</v>
      </c>
      <c r="C163" s="39" t="s">
        <v>369</v>
      </c>
      <c r="D163" s="40" t="s">
        <v>855</v>
      </c>
      <c r="E163" s="39" t="s">
        <v>856</v>
      </c>
      <c r="F163" s="39" t="s">
        <v>806</v>
      </c>
      <c r="G163" s="39">
        <v>51.060099999999998</v>
      </c>
      <c r="H163" s="39" t="s">
        <v>373</v>
      </c>
      <c r="I163" s="39" t="s">
        <v>374</v>
      </c>
      <c r="J163" s="53">
        <v>35422.400000000001</v>
      </c>
      <c r="K163" s="43">
        <v>52353.599999999999</v>
      </c>
      <c r="L163" s="41">
        <v>2655</v>
      </c>
      <c r="M163" s="45">
        <f t="shared" si="14"/>
        <v>1327.5</v>
      </c>
      <c r="N163" s="39" t="s">
        <v>67</v>
      </c>
      <c r="O163" s="38">
        <v>1</v>
      </c>
      <c r="P163" s="38">
        <v>2</v>
      </c>
      <c r="Q163" s="38">
        <v>3</v>
      </c>
      <c r="R163" s="38">
        <v>2</v>
      </c>
      <c r="S163" s="38">
        <v>1</v>
      </c>
      <c r="T163" s="46">
        <f t="shared" si="11"/>
        <v>9</v>
      </c>
      <c r="U163" s="47" t="s">
        <v>375</v>
      </c>
      <c r="V163" s="41">
        <v>600</v>
      </c>
      <c r="W163" s="39" t="s">
        <v>142</v>
      </c>
      <c r="X163" s="39" t="s">
        <v>71</v>
      </c>
      <c r="Y163" s="48">
        <v>3</v>
      </c>
      <c r="Z163" s="48">
        <v>2</v>
      </c>
      <c r="AA163" s="48">
        <v>3</v>
      </c>
      <c r="AB163" s="48"/>
      <c r="AC163" s="46">
        <f t="shared" si="12"/>
        <v>8</v>
      </c>
      <c r="AD163" s="50">
        <f t="shared" si="13"/>
        <v>17</v>
      </c>
      <c r="AE163" s="41" t="s">
        <v>79</v>
      </c>
      <c r="AF163" s="41"/>
      <c r="AG163" s="103"/>
      <c r="AH163" s="103"/>
    </row>
    <row r="164" spans="1:34" s="52" customFormat="1" ht="130.19999999999999" x14ac:dyDescent="0.25">
      <c r="A164" s="55" t="s">
        <v>857</v>
      </c>
      <c r="B164" s="41" t="s">
        <v>41</v>
      </c>
      <c r="C164" s="39" t="s">
        <v>369</v>
      </c>
      <c r="D164" s="40" t="s">
        <v>858</v>
      </c>
      <c r="E164" s="39" t="s">
        <v>856</v>
      </c>
      <c r="F164" s="39" t="s">
        <v>794</v>
      </c>
      <c r="G164" s="39">
        <v>51.080100000000002</v>
      </c>
      <c r="H164" s="39" t="s">
        <v>795</v>
      </c>
      <c r="I164" s="39" t="s">
        <v>374</v>
      </c>
      <c r="J164" s="53">
        <v>34777.599999999999</v>
      </c>
      <c r="K164" s="42">
        <v>56950.400000000001</v>
      </c>
      <c r="L164" s="41">
        <v>5934</v>
      </c>
      <c r="M164" s="45">
        <f t="shared" si="14"/>
        <v>2967</v>
      </c>
      <c r="N164" s="39" t="s">
        <v>67</v>
      </c>
      <c r="O164" s="38">
        <v>1</v>
      </c>
      <c r="P164" s="38">
        <v>3</v>
      </c>
      <c r="Q164" s="38">
        <v>3</v>
      </c>
      <c r="R164" s="38">
        <v>3</v>
      </c>
      <c r="S164" s="38">
        <v>1</v>
      </c>
      <c r="T164" s="46">
        <f t="shared" si="11"/>
        <v>11</v>
      </c>
      <c r="U164" s="47" t="s">
        <v>796</v>
      </c>
      <c r="V164" s="41">
        <v>720</v>
      </c>
      <c r="W164" s="39" t="s">
        <v>142</v>
      </c>
      <c r="X164" s="39" t="s">
        <v>71</v>
      </c>
      <c r="Y164" s="48">
        <v>2</v>
      </c>
      <c r="Z164" s="48">
        <v>1</v>
      </c>
      <c r="AA164" s="48">
        <v>3</v>
      </c>
      <c r="AB164" s="48"/>
      <c r="AC164" s="46">
        <f t="shared" si="12"/>
        <v>6</v>
      </c>
      <c r="AD164" s="50">
        <f t="shared" si="13"/>
        <v>17</v>
      </c>
      <c r="AE164" s="41" t="s">
        <v>79</v>
      </c>
      <c r="AF164" s="41"/>
      <c r="AG164" s="51"/>
      <c r="AH164" s="51"/>
    </row>
    <row r="165" spans="1:34" s="52" customFormat="1" ht="148.80000000000001" x14ac:dyDescent="0.25">
      <c r="A165" s="55" t="s">
        <v>859</v>
      </c>
      <c r="B165" s="41" t="s">
        <v>41</v>
      </c>
      <c r="C165" s="39" t="s">
        <v>369</v>
      </c>
      <c r="D165" s="40" t="s">
        <v>860</v>
      </c>
      <c r="E165" s="39" t="s">
        <v>856</v>
      </c>
      <c r="F165" s="39" t="s">
        <v>823</v>
      </c>
      <c r="G165" s="39">
        <v>51.100900000000003</v>
      </c>
      <c r="H165" s="39" t="s">
        <v>824</v>
      </c>
      <c r="I165" s="39" t="s">
        <v>861</v>
      </c>
      <c r="J165" s="42">
        <v>35651.199999999997</v>
      </c>
      <c r="K165" s="42">
        <v>47756.800000000003</v>
      </c>
      <c r="L165" s="44">
        <v>1559</v>
      </c>
      <c r="M165" s="45">
        <f t="shared" si="14"/>
        <v>779.5</v>
      </c>
      <c r="N165" s="39" t="s">
        <v>67</v>
      </c>
      <c r="O165" s="38">
        <v>1</v>
      </c>
      <c r="P165" s="38">
        <v>2</v>
      </c>
      <c r="Q165" s="38">
        <v>3</v>
      </c>
      <c r="R165" s="38">
        <v>3</v>
      </c>
      <c r="S165" s="38">
        <v>1</v>
      </c>
      <c r="T165" s="46">
        <f t="shared" si="11"/>
        <v>10</v>
      </c>
      <c r="U165" s="47" t="s">
        <v>826</v>
      </c>
      <c r="V165" s="41">
        <v>90</v>
      </c>
      <c r="W165" s="39" t="s">
        <v>70</v>
      </c>
      <c r="X165" s="39" t="s">
        <v>71</v>
      </c>
      <c r="Y165" s="48">
        <v>2</v>
      </c>
      <c r="Z165" s="48">
        <v>2</v>
      </c>
      <c r="AA165" s="48">
        <v>3</v>
      </c>
      <c r="AB165" s="48"/>
      <c r="AC165" s="46">
        <f t="shared" si="12"/>
        <v>7</v>
      </c>
      <c r="AD165" s="50">
        <f t="shared" si="13"/>
        <v>17</v>
      </c>
      <c r="AE165" s="41" t="s">
        <v>79</v>
      </c>
      <c r="AF165" s="41"/>
      <c r="AG165" s="51"/>
      <c r="AH165" s="51"/>
    </row>
    <row r="166" spans="1:34" s="52" customFormat="1" ht="130.19999999999999" x14ac:dyDescent="0.25">
      <c r="A166" s="38" t="s">
        <v>862</v>
      </c>
      <c r="B166" s="39" t="s">
        <v>41</v>
      </c>
      <c r="C166" s="39" t="s">
        <v>369</v>
      </c>
      <c r="D166" s="40" t="s">
        <v>863</v>
      </c>
      <c r="E166" s="90" t="s">
        <v>864</v>
      </c>
      <c r="F166" s="90" t="s">
        <v>865</v>
      </c>
      <c r="G166" s="90">
        <v>51.080100000000002</v>
      </c>
      <c r="H166" s="90" t="s">
        <v>795</v>
      </c>
      <c r="I166" s="90" t="s">
        <v>374</v>
      </c>
      <c r="J166" s="100">
        <v>35193.599999999999</v>
      </c>
      <c r="K166" s="100">
        <v>50564.800000000003</v>
      </c>
      <c r="L166" s="101">
        <v>5934</v>
      </c>
      <c r="M166" s="102">
        <f t="shared" si="14"/>
        <v>2967</v>
      </c>
      <c r="N166" s="90" t="s">
        <v>866</v>
      </c>
      <c r="O166" s="49">
        <v>1</v>
      </c>
      <c r="P166" s="49">
        <v>3</v>
      </c>
      <c r="Q166" s="49">
        <v>2</v>
      </c>
      <c r="R166" s="49">
        <v>3</v>
      </c>
      <c r="S166" s="49">
        <v>1</v>
      </c>
      <c r="T166" s="46">
        <f t="shared" si="11"/>
        <v>10</v>
      </c>
      <c r="U166" s="99" t="s">
        <v>796</v>
      </c>
      <c r="V166" s="90" t="s">
        <v>867</v>
      </c>
      <c r="W166" s="90" t="s">
        <v>737</v>
      </c>
      <c r="X166" s="90" t="s">
        <v>738</v>
      </c>
      <c r="Y166" s="55">
        <v>2</v>
      </c>
      <c r="Z166" s="55">
        <v>3</v>
      </c>
      <c r="AA166" s="55">
        <v>3</v>
      </c>
      <c r="AB166" s="55"/>
      <c r="AC166" s="46">
        <f t="shared" si="12"/>
        <v>8</v>
      </c>
      <c r="AD166" s="50">
        <f t="shared" si="13"/>
        <v>18</v>
      </c>
      <c r="AE166" s="41" t="s">
        <v>79</v>
      </c>
      <c r="AF166" s="41"/>
      <c r="AG166" s="51"/>
      <c r="AH166" s="51"/>
    </row>
    <row r="167" spans="1:34" s="52" customFormat="1" ht="186" x14ac:dyDescent="0.25">
      <c r="A167" s="55" t="s">
        <v>1020</v>
      </c>
      <c r="B167" s="41" t="s">
        <v>41</v>
      </c>
      <c r="C167" s="39" t="s">
        <v>369</v>
      </c>
      <c r="D167" s="40" t="s">
        <v>1021</v>
      </c>
      <c r="E167" s="39" t="s">
        <v>1022</v>
      </c>
      <c r="F167" s="39" t="s">
        <v>836</v>
      </c>
      <c r="G167" s="39">
        <v>51.090899999999998</v>
      </c>
      <c r="H167" s="39" t="s">
        <v>837</v>
      </c>
      <c r="I167" s="39" t="s">
        <v>374</v>
      </c>
      <c r="J167" s="42">
        <v>35859.199999999997</v>
      </c>
      <c r="K167" s="42">
        <v>64646.400000000001</v>
      </c>
      <c r="L167" s="44">
        <v>1476</v>
      </c>
      <c r="M167" s="45">
        <f t="shared" ref="M167:M198" si="15">L167 / 2</f>
        <v>738</v>
      </c>
      <c r="N167" s="39" t="s">
        <v>67</v>
      </c>
      <c r="O167" s="38">
        <v>2</v>
      </c>
      <c r="P167" s="38">
        <v>2</v>
      </c>
      <c r="Q167" s="38">
        <v>3</v>
      </c>
      <c r="R167" s="38">
        <v>3</v>
      </c>
      <c r="S167" s="38">
        <v>1</v>
      </c>
      <c r="T167" s="46">
        <f t="shared" si="11"/>
        <v>11</v>
      </c>
      <c r="U167" s="47" t="s">
        <v>838</v>
      </c>
      <c r="V167" s="41">
        <v>1500</v>
      </c>
      <c r="W167" s="39" t="s">
        <v>244</v>
      </c>
      <c r="X167" s="39" t="s">
        <v>1023</v>
      </c>
      <c r="Y167" s="48">
        <v>2</v>
      </c>
      <c r="Z167" s="48">
        <v>1</v>
      </c>
      <c r="AA167" s="48">
        <v>1</v>
      </c>
      <c r="AB167" s="48"/>
      <c r="AC167" s="46">
        <f t="shared" si="12"/>
        <v>4</v>
      </c>
      <c r="AD167" s="50">
        <f t="shared" si="13"/>
        <v>15</v>
      </c>
      <c r="AE167" s="41" t="s">
        <v>288</v>
      </c>
      <c r="AF167" s="39" t="s">
        <v>1024</v>
      </c>
      <c r="AG167" s="51"/>
      <c r="AH167" s="51"/>
    </row>
    <row r="168" spans="1:34" s="52" customFormat="1" ht="111.6" x14ac:dyDescent="0.25">
      <c r="A168" s="55" t="s">
        <v>1025</v>
      </c>
      <c r="B168" s="41" t="s">
        <v>41</v>
      </c>
      <c r="C168" s="39" t="s">
        <v>369</v>
      </c>
      <c r="D168" s="40" t="s">
        <v>1026</v>
      </c>
      <c r="E168" s="39" t="s">
        <v>1027</v>
      </c>
      <c r="F168" s="39" t="s">
        <v>1028</v>
      </c>
      <c r="G168" s="41">
        <v>41.010100000000001</v>
      </c>
      <c r="H168" s="41" t="s">
        <v>1029</v>
      </c>
      <c r="I168" s="39" t="s">
        <v>374</v>
      </c>
      <c r="J168" s="42">
        <v>37419.199999999997</v>
      </c>
      <c r="K168" s="42">
        <v>56950.400000000001</v>
      </c>
      <c r="L168" s="44">
        <v>265</v>
      </c>
      <c r="M168" s="45">
        <f t="shared" si="15"/>
        <v>132.5</v>
      </c>
      <c r="N168" s="39" t="s">
        <v>130</v>
      </c>
      <c r="O168" s="38">
        <v>2</v>
      </c>
      <c r="P168" s="38">
        <v>1</v>
      </c>
      <c r="Q168" s="38">
        <v>3</v>
      </c>
      <c r="R168" s="38">
        <v>3</v>
      </c>
      <c r="S168" s="38">
        <v>1</v>
      </c>
      <c r="T168" s="46">
        <f t="shared" si="11"/>
        <v>10</v>
      </c>
      <c r="U168" s="47" t="s">
        <v>1030</v>
      </c>
      <c r="V168" s="41">
        <v>900</v>
      </c>
      <c r="W168" s="39" t="s">
        <v>142</v>
      </c>
      <c r="X168" s="39" t="s">
        <v>71</v>
      </c>
      <c r="Y168" s="48">
        <v>2</v>
      </c>
      <c r="Z168" s="48">
        <v>1</v>
      </c>
      <c r="AA168" s="48">
        <v>3</v>
      </c>
      <c r="AB168" s="48"/>
      <c r="AC168" s="46">
        <f t="shared" si="12"/>
        <v>6</v>
      </c>
      <c r="AD168" s="50">
        <f t="shared" si="13"/>
        <v>16</v>
      </c>
      <c r="AE168" s="41" t="s">
        <v>288</v>
      </c>
      <c r="AF168" s="39" t="s">
        <v>1031</v>
      </c>
      <c r="AG168" s="51"/>
      <c r="AH168" s="51"/>
    </row>
    <row r="169" spans="1:34" s="52" customFormat="1" ht="111.6" x14ac:dyDescent="0.25">
      <c r="A169" s="55" t="s">
        <v>1032</v>
      </c>
      <c r="B169" s="41" t="s">
        <v>41</v>
      </c>
      <c r="C169" s="39" t="s">
        <v>369</v>
      </c>
      <c r="D169" s="40" t="s">
        <v>1033</v>
      </c>
      <c r="E169" s="39" t="s">
        <v>793</v>
      </c>
      <c r="F169" s="39" t="s">
        <v>1028</v>
      </c>
      <c r="G169" s="39">
        <v>41.010100000000001</v>
      </c>
      <c r="H169" s="39" t="s">
        <v>1029</v>
      </c>
      <c r="I169" s="39" t="s">
        <v>374</v>
      </c>
      <c r="J169" s="42">
        <v>37419.199999999997</v>
      </c>
      <c r="K169" s="42">
        <v>56950.400000000001</v>
      </c>
      <c r="L169" s="44">
        <v>265</v>
      </c>
      <c r="M169" s="45">
        <f t="shared" si="15"/>
        <v>132.5</v>
      </c>
      <c r="N169" s="39" t="s">
        <v>67</v>
      </c>
      <c r="O169" s="38">
        <v>1</v>
      </c>
      <c r="P169" s="38">
        <v>2</v>
      </c>
      <c r="Q169" s="38">
        <v>3</v>
      </c>
      <c r="R169" s="38">
        <v>3</v>
      </c>
      <c r="S169" s="38">
        <v>1</v>
      </c>
      <c r="T169" s="46">
        <f t="shared" si="11"/>
        <v>10</v>
      </c>
      <c r="U169" s="47" t="s">
        <v>1030</v>
      </c>
      <c r="V169" s="41">
        <v>720</v>
      </c>
      <c r="W169" s="39" t="s">
        <v>142</v>
      </c>
      <c r="X169" s="39" t="s">
        <v>71</v>
      </c>
      <c r="Y169" s="48">
        <v>2</v>
      </c>
      <c r="Z169" s="48">
        <v>1</v>
      </c>
      <c r="AA169" s="48">
        <v>3</v>
      </c>
      <c r="AB169" s="48"/>
      <c r="AC169" s="46">
        <f t="shared" si="12"/>
        <v>6</v>
      </c>
      <c r="AD169" s="50">
        <f t="shared" si="13"/>
        <v>16</v>
      </c>
      <c r="AE169" s="41" t="s">
        <v>288</v>
      </c>
      <c r="AF169" s="39" t="s">
        <v>320</v>
      </c>
      <c r="AG169" s="51"/>
      <c r="AH169" s="51"/>
    </row>
    <row r="170" spans="1:34" s="52" customFormat="1" ht="111.6" x14ac:dyDescent="0.25">
      <c r="A170" s="38" t="s">
        <v>1034</v>
      </c>
      <c r="B170" s="39" t="s">
        <v>41</v>
      </c>
      <c r="C170" s="39" t="s">
        <v>369</v>
      </c>
      <c r="D170" s="40" t="s">
        <v>1035</v>
      </c>
      <c r="E170" s="39" t="s">
        <v>793</v>
      </c>
      <c r="F170" s="39" t="s">
        <v>1036</v>
      </c>
      <c r="G170" s="39">
        <v>51.087049999999998</v>
      </c>
      <c r="H170" s="39" t="s">
        <v>1037</v>
      </c>
      <c r="I170" s="39" t="s">
        <v>374</v>
      </c>
      <c r="J170" s="53">
        <v>34777.599999999999</v>
      </c>
      <c r="K170" s="43">
        <v>42411.199999999997</v>
      </c>
      <c r="L170" s="44">
        <v>3806</v>
      </c>
      <c r="M170" s="45">
        <f t="shared" si="15"/>
        <v>1903</v>
      </c>
      <c r="N170" s="39" t="s">
        <v>67</v>
      </c>
      <c r="O170" s="38">
        <v>1</v>
      </c>
      <c r="P170" s="38">
        <v>2</v>
      </c>
      <c r="Q170" s="38">
        <v>3</v>
      </c>
      <c r="R170" s="38">
        <v>3</v>
      </c>
      <c r="S170" s="38">
        <v>1</v>
      </c>
      <c r="T170" s="46">
        <f t="shared" si="11"/>
        <v>10</v>
      </c>
      <c r="U170" s="99" t="s">
        <v>386</v>
      </c>
      <c r="V170" s="98">
        <v>450</v>
      </c>
      <c r="W170" s="90" t="s">
        <v>142</v>
      </c>
      <c r="X170" s="90" t="s">
        <v>853</v>
      </c>
      <c r="Y170" s="55">
        <v>2</v>
      </c>
      <c r="Z170" s="55">
        <v>3</v>
      </c>
      <c r="AA170" s="55">
        <v>1</v>
      </c>
      <c r="AB170" s="55"/>
      <c r="AC170" s="46">
        <f t="shared" si="12"/>
        <v>6</v>
      </c>
      <c r="AD170" s="50">
        <f t="shared" si="13"/>
        <v>16</v>
      </c>
      <c r="AE170" s="41" t="s">
        <v>288</v>
      </c>
      <c r="AF170" s="39" t="s">
        <v>1038</v>
      </c>
      <c r="AG170" s="51"/>
      <c r="AH170" s="51"/>
    </row>
    <row r="171" spans="1:34" s="52" customFormat="1" ht="111.6" x14ac:dyDescent="0.25">
      <c r="A171" s="55" t="s">
        <v>1039</v>
      </c>
      <c r="B171" s="41" t="s">
        <v>41</v>
      </c>
      <c r="C171" s="39" t="s">
        <v>369</v>
      </c>
      <c r="D171" s="40" t="s">
        <v>1040</v>
      </c>
      <c r="E171" s="39" t="s">
        <v>1041</v>
      </c>
      <c r="F171" s="41" t="s">
        <v>1042</v>
      </c>
      <c r="G171" s="41">
        <v>51.101199999999999</v>
      </c>
      <c r="H171" s="41" t="s">
        <v>1043</v>
      </c>
      <c r="I171" s="39" t="s">
        <v>374</v>
      </c>
      <c r="J171" s="42">
        <v>35651.199999999997</v>
      </c>
      <c r="K171" s="42">
        <v>47756.800000000003</v>
      </c>
      <c r="L171" s="44">
        <v>530</v>
      </c>
      <c r="M171" s="45">
        <f t="shared" si="15"/>
        <v>265</v>
      </c>
      <c r="N171" s="39" t="s">
        <v>67</v>
      </c>
      <c r="O171" s="38">
        <v>1</v>
      </c>
      <c r="P171" s="38">
        <v>1</v>
      </c>
      <c r="Q171" s="38">
        <v>3</v>
      </c>
      <c r="R171" s="38">
        <v>3</v>
      </c>
      <c r="S171" s="38">
        <v>1</v>
      </c>
      <c r="T171" s="46">
        <f t="shared" si="11"/>
        <v>9</v>
      </c>
      <c r="U171" s="47" t="s">
        <v>838</v>
      </c>
      <c r="V171" s="41">
        <v>915</v>
      </c>
      <c r="W171" s="39" t="s">
        <v>142</v>
      </c>
      <c r="X171" s="39" t="s">
        <v>71</v>
      </c>
      <c r="Y171" s="48">
        <v>2</v>
      </c>
      <c r="Z171" s="48">
        <v>1</v>
      </c>
      <c r="AA171" s="48">
        <v>3</v>
      </c>
      <c r="AB171" s="48"/>
      <c r="AC171" s="46">
        <f t="shared" si="12"/>
        <v>6</v>
      </c>
      <c r="AD171" s="50">
        <f t="shared" si="13"/>
        <v>15</v>
      </c>
      <c r="AE171" s="41" t="s">
        <v>288</v>
      </c>
      <c r="AF171" s="39" t="s">
        <v>1044</v>
      </c>
      <c r="AG171" s="51"/>
      <c r="AH171" s="51"/>
    </row>
    <row r="172" spans="1:34" s="52" customFormat="1" ht="186" x14ac:dyDescent="0.25">
      <c r="A172" s="55" t="s">
        <v>1045</v>
      </c>
      <c r="B172" s="41" t="s">
        <v>41</v>
      </c>
      <c r="C172" s="39" t="s">
        <v>369</v>
      </c>
      <c r="D172" s="40" t="s">
        <v>1046</v>
      </c>
      <c r="E172" s="39" t="s">
        <v>1047</v>
      </c>
      <c r="F172" s="39" t="s">
        <v>1046</v>
      </c>
      <c r="G172" s="41">
        <v>51.090400000000002</v>
      </c>
      <c r="H172" s="41" t="s">
        <v>1048</v>
      </c>
      <c r="I172" s="39" t="s">
        <v>374</v>
      </c>
      <c r="J172" s="42">
        <v>35859.199999999997</v>
      </c>
      <c r="K172" s="42">
        <v>72592</v>
      </c>
      <c r="L172" s="44">
        <v>265</v>
      </c>
      <c r="M172" s="45">
        <f t="shared" si="15"/>
        <v>132.5</v>
      </c>
      <c r="N172" s="39" t="s">
        <v>67</v>
      </c>
      <c r="O172" s="38">
        <v>2</v>
      </c>
      <c r="P172" s="38">
        <v>1</v>
      </c>
      <c r="Q172" s="38">
        <v>3</v>
      </c>
      <c r="R172" s="38">
        <v>3</v>
      </c>
      <c r="S172" s="38">
        <v>1</v>
      </c>
      <c r="T172" s="46">
        <f t="shared" si="11"/>
        <v>10</v>
      </c>
      <c r="U172" s="47" t="s">
        <v>1049</v>
      </c>
      <c r="V172" s="41">
        <v>180</v>
      </c>
      <c r="W172" s="39" t="s">
        <v>142</v>
      </c>
      <c r="X172" s="39" t="s">
        <v>1050</v>
      </c>
      <c r="Y172" s="48">
        <v>2</v>
      </c>
      <c r="Z172" s="48">
        <v>3</v>
      </c>
      <c r="AA172" s="48">
        <v>1</v>
      </c>
      <c r="AB172" s="48"/>
      <c r="AC172" s="46">
        <f t="shared" si="12"/>
        <v>6</v>
      </c>
      <c r="AD172" s="50">
        <f t="shared" si="13"/>
        <v>16</v>
      </c>
      <c r="AE172" s="41" t="s">
        <v>288</v>
      </c>
      <c r="AF172" s="39" t="s">
        <v>290</v>
      </c>
      <c r="AG172" s="51"/>
      <c r="AH172" s="51"/>
    </row>
    <row r="173" spans="1:34" s="52" customFormat="1" ht="130.19999999999999" x14ac:dyDescent="0.25">
      <c r="A173" s="55" t="s">
        <v>1051</v>
      </c>
      <c r="B173" s="41" t="s">
        <v>41</v>
      </c>
      <c r="C173" s="39" t="s">
        <v>369</v>
      </c>
      <c r="D173" s="40" t="s">
        <v>1052</v>
      </c>
      <c r="E173" s="39" t="s">
        <v>1053</v>
      </c>
      <c r="F173" s="39" t="s">
        <v>823</v>
      </c>
      <c r="G173" s="39">
        <v>51.100900000000003</v>
      </c>
      <c r="H173" s="39" t="s">
        <v>824</v>
      </c>
      <c r="I173" s="39" t="s">
        <v>374</v>
      </c>
      <c r="J173" s="42">
        <v>35651.199999999997</v>
      </c>
      <c r="K173" s="42">
        <v>47756.800000000003</v>
      </c>
      <c r="L173" s="44">
        <v>1559</v>
      </c>
      <c r="M173" s="45">
        <f t="shared" si="15"/>
        <v>779.5</v>
      </c>
      <c r="N173" s="39" t="s">
        <v>67</v>
      </c>
      <c r="O173" s="38">
        <v>1</v>
      </c>
      <c r="P173" s="38">
        <v>2</v>
      </c>
      <c r="Q173" s="38">
        <v>3</v>
      </c>
      <c r="R173" s="38">
        <v>3</v>
      </c>
      <c r="S173" s="55"/>
      <c r="T173" s="46">
        <f t="shared" si="11"/>
        <v>9</v>
      </c>
      <c r="U173" s="47" t="s">
        <v>826</v>
      </c>
      <c r="V173" s="41">
        <v>90</v>
      </c>
      <c r="W173" s="39" t="s">
        <v>78</v>
      </c>
      <c r="X173" s="39" t="s">
        <v>71</v>
      </c>
      <c r="Y173" s="48">
        <v>2</v>
      </c>
      <c r="Z173" s="48">
        <v>2</v>
      </c>
      <c r="AA173" s="48">
        <v>3</v>
      </c>
      <c r="AB173" s="48"/>
      <c r="AC173" s="46">
        <f t="shared" si="12"/>
        <v>7</v>
      </c>
      <c r="AD173" s="50">
        <f t="shared" si="13"/>
        <v>16</v>
      </c>
      <c r="AE173" s="41" t="s">
        <v>288</v>
      </c>
      <c r="AF173" s="39" t="s">
        <v>1054</v>
      </c>
      <c r="AG173" s="51"/>
      <c r="AH173" s="51"/>
    </row>
    <row r="174" spans="1:34" s="52" customFormat="1" ht="111.6" x14ac:dyDescent="0.25">
      <c r="A174" s="55" t="s">
        <v>1055</v>
      </c>
      <c r="B174" s="41" t="s">
        <v>41</v>
      </c>
      <c r="C174" s="39" t="s">
        <v>369</v>
      </c>
      <c r="D174" s="40" t="s">
        <v>1036</v>
      </c>
      <c r="E174" s="39" t="s">
        <v>1056</v>
      </c>
      <c r="F174" s="39" t="s">
        <v>1036</v>
      </c>
      <c r="G174" s="39">
        <v>51.087049999999998</v>
      </c>
      <c r="H174" s="39" t="s">
        <v>1037</v>
      </c>
      <c r="I174" s="39" t="s">
        <v>374</v>
      </c>
      <c r="J174" s="53">
        <v>34777.599999999999</v>
      </c>
      <c r="K174" s="43">
        <v>42411.199999999997</v>
      </c>
      <c r="L174" s="41">
        <v>3806</v>
      </c>
      <c r="M174" s="45">
        <f t="shared" si="15"/>
        <v>1903</v>
      </c>
      <c r="N174" s="39" t="s">
        <v>67</v>
      </c>
      <c r="O174" s="38">
        <v>1</v>
      </c>
      <c r="P174" s="38">
        <v>2</v>
      </c>
      <c r="Q174" s="38">
        <v>3</v>
      </c>
      <c r="R174" s="38">
        <v>3</v>
      </c>
      <c r="S174" s="38">
        <v>1</v>
      </c>
      <c r="T174" s="46">
        <f t="shared" si="11"/>
        <v>10</v>
      </c>
      <c r="U174" s="47" t="s">
        <v>386</v>
      </c>
      <c r="V174" s="41">
        <v>450</v>
      </c>
      <c r="W174" s="39" t="s">
        <v>142</v>
      </c>
      <c r="X174" s="39" t="s">
        <v>853</v>
      </c>
      <c r="Y174" s="48">
        <v>2</v>
      </c>
      <c r="Z174" s="48">
        <v>3</v>
      </c>
      <c r="AA174" s="48">
        <v>1</v>
      </c>
      <c r="AB174" s="48"/>
      <c r="AC174" s="46">
        <f t="shared" si="12"/>
        <v>6</v>
      </c>
      <c r="AD174" s="50">
        <f t="shared" si="13"/>
        <v>16</v>
      </c>
      <c r="AE174" s="41" t="s">
        <v>288</v>
      </c>
      <c r="AF174" s="39" t="s">
        <v>1057</v>
      </c>
      <c r="AG174" s="51"/>
      <c r="AH174" s="51"/>
    </row>
    <row r="175" spans="1:34" s="52" customFormat="1" ht="111.6" x14ac:dyDescent="0.25">
      <c r="A175" s="55" t="s">
        <v>1058</v>
      </c>
      <c r="B175" s="41" t="s">
        <v>41</v>
      </c>
      <c r="C175" s="39" t="s">
        <v>369</v>
      </c>
      <c r="D175" s="40" t="s">
        <v>1059</v>
      </c>
      <c r="E175" s="39" t="s">
        <v>999</v>
      </c>
      <c r="F175" s="39" t="s">
        <v>1036</v>
      </c>
      <c r="G175" s="39">
        <v>51.087049999999998</v>
      </c>
      <c r="H175" s="39" t="s">
        <v>1037</v>
      </c>
      <c r="I175" s="39" t="s">
        <v>825</v>
      </c>
      <c r="J175" s="53">
        <v>34777.599999999999</v>
      </c>
      <c r="K175" s="43">
        <v>42411.199999999997</v>
      </c>
      <c r="L175" s="41">
        <v>3806</v>
      </c>
      <c r="M175" s="45">
        <f t="shared" si="15"/>
        <v>1903</v>
      </c>
      <c r="N175" s="39" t="s">
        <v>67</v>
      </c>
      <c r="O175" s="38">
        <v>1</v>
      </c>
      <c r="P175" s="38">
        <v>2</v>
      </c>
      <c r="Q175" s="38">
        <v>3</v>
      </c>
      <c r="R175" s="38">
        <v>3</v>
      </c>
      <c r="S175" s="38">
        <v>1</v>
      </c>
      <c r="T175" s="46">
        <f t="shared" si="11"/>
        <v>10</v>
      </c>
      <c r="U175" s="47" t="s">
        <v>386</v>
      </c>
      <c r="V175" s="41">
        <v>450</v>
      </c>
      <c r="W175" s="39" t="s">
        <v>142</v>
      </c>
      <c r="X175" s="39" t="s">
        <v>853</v>
      </c>
      <c r="Y175" s="48">
        <v>2</v>
      </c>
      <c r="Z175" s="48">
        <v>3</v>
      </c>
      <c r="AA175" s="48">
        <v>1</v>
      </c>
      <c r="AB175" s="48"/>
      <c r="AC175" s="46">
        <f t="shared" si="12"/>
        <v>6</v>
      </c>
      <c r="AD175" s="50">
        <f t="shared" si="13"/>
        <v>16</v>
      </c>
      <c r="AE175" s="41" t="s">
        <v>288</v>
      </c>
      <c r="AF175" s="39" t="s">
        <v>1057</v>
      </c>
      <c r="AG175" s="51"/>
      <c r="AH175" s="51"/>
    </row>
    <row r="176" spans="1:34" s="52" customFormat="1" ht="111.6" x14ac:dyDescent="0.25">
      <c r="A176" s="55" t="s">
        <v>1060</v>
      </c>
      <c r="B176" s="41" t="s">
        <v>41</v>
      </c>
      <c r="C176" s="39" t="s">
        <v>369</v>
      </c>
      <c r="D176" s="40" t="s">
        <v>1061</v>
      </c>
      <c r="E176" s="39" t="s">
        <v>999</v>
      </c>
      <c r="F176" s="41" t="s">
        <v>850</v>
      </c>
      <c r="G176" s="41">
        <v>51.091099999999997</v>
      </c>
      <c r="H176" s="41" t="s">
        <v>851</v>
      </c>
      <c r="I176" s="39" t="s">
        <v>374</v>
      </c>
      <c r="J176" s="42">
        <v>35859.199999999997</v>
      </c>
      <c r="K176" s="42">
        <v>72592</v>
      </c>
      <c r="L176" s="44">
        <v>4772</v>
      </c>
      <c r="M176" s="45">
        <f t="shared" si="15"/>
        <v>2386</v>
      </c>
      <c r="N176" s="39" t="s">
        <v>130</v>
      </c>
      <c r="O176" s="38">
        <v>1</v>
      </c>
      <c r="P176" s="38">
        <v>2</v>
      </c>
      <c r="Q176" s="38">
        <v>3</v>
      </c>
      <c r="R176" s="38">
        <v>3</v>
      </c>
      <c r="S176" s="38">
        <v>1</v>
      </c>
      <c r="T176" s="46">
        <f t="shared" si="11"/>
        <v>10</v>
      </c>
      <c r="U176" s="47" t="s">
        <v>852</v>
      </c>
      <c r="V176" s="41">
        <v>600</v>
      </c>
      <c r="W176" s="39" t="s">
        <v>142</v>
      </c>
      <c r="X176" s="39" t="s">
        <v>853</v>
      </c>
      <c r="Y176" s="48">
        <v>3</v>
      </c>
      <c r="Z176" s="48">
        <v>2</v>
      </c>
      <c r="AA176" s="48">
        <v>1</v>
      </c>
      <c r="AB176" s="48"/>
      <c r="AC176" s="46">
        <f t="shared" si="12"/>
        <v>6</v>
      </c>
      <c r="AD176" s="50">
        <f t="shared" si="13"/>
        <v>16</v>
      </c>
      <c r="AE176" s="41" t="s">
        <v>288</v>
      </c>
      <c r="AF176" s="39" t="s">
        <v>1024</v>
      </c>
      <c r="AG176" s="51"/>
      <c r="AH176" s="51"/>
    </row>
    <row r="177" spans="1:34" s="52" customFormat="1" ht="111.6" x14ac:dyDescent="0.25">
      <c r="A177" s="55" t="s">
        <v>1062</v>
      </c>
      <c r="B177" s="39" t="s">
        <v>41</v>
      </c>
      <c r="C177" s="39" t="s">
        <v>369</v>
      </c>
      <c r="D177" s="40" t="s">
        <v>1063</v>
      </c>
      <c r="E177" s="90" t="s">
        <v>864</v>
      </c>
      <c r="F177" s="90" t="s">
        <v>370</v>
      </c>
      <c r="G177" s="90">
        <v>51.060099999999998</v>
      </c>
      <c r="H177" s="90" t="s">
        <v>373</v>
      </c>
      <c r="I177" s="90" t="s">
        <v>374</v>
      </c>
      <c r="J177" s="100">
        <v>35422.400000000001</v>
      </c>
      <c r="K177" s="100">
        <v>52353.599999999999</v>
      </c>
      <c r="L177" s="101">
        <v>2655</v>
      </c>
      <c r="M177" s="102">
        <f t="shared" si="15"/>
        <v>1327.5</v>
      </c>
      <c r="N177" s="90" t="s">
        <v>866</v>
      </c>
      <c r="O177" s="38">
        <v>1</v>
      </c>
      <c r="P177" s="38">
        <v>2</v>
      </c>
      <c r="Q177" s="38">
        <v>2</v>
      </c>
      <c r="R177" s="38">
        <v>2</v>
      </c>
      <c r="S177" s="38">
        <v>1</v>
      </c>
      <c r="T177" s="46">
        <f t="shared" si="11"/>
        <v>8</v>
      </c>
      <c r="U177" s="99" t="s">
        <v>375</v>
      </c>
      <c r="V177" s="90" t="s">
        <v>867</v>
      </c>
      <c r="W177" s="90" t="s">
        <v>737</v>
      </c>
      <c r="X177" s="90" t="s">
        <v>738</v>
      </c>
      <c r="Y177" s="48">
        <v>2</v>
      </c>
      <c r="Z177" s="48">
        <v>3</v>
      </c>
      <c r="AA177" s="48">
        <v>3</v>
      </c>
      <c r="AB177" s="48"/>
      <c r="AC177" s="46">
        <f t="shared" si="12"/>
        <v>8</v>
      </c>
      <c r="AD177" s="50">
        <f t="shared" si="13"/>
        <v>16</v>
      </c>
      <c r="AE177" s="41" t="s">
        <v>288</v>
      </c>
      <c r="AF177" s="41"/>
      <c r="AG177" s="51"/>
      <c r="AH177" s="51"/>
    </row>
    <row r="178" spans="1:34" s="52" customFormat="1" ht="167.4" x14ac:dyDescent="0.25">
      <c r="A178" s="55" t="s">
        <v>1167</v>
      </c>
      <c r="B178" s="41" t="s">
        <v>41</v>
      </c>
      <c r="C178" s="39" t="s">
        <v>369</v>
      </c>
      <c r="D178" s="40" t="s">
        <v>1168</v>
      </c>
      <c r="E178" s="39" t="s">
        <v>999</v>
      </c>
      <c r="F178" s="39" t="s">
        <v>1169</v>
      </c>
      <c r="G178" s="90">
        <v>12.040100000000001</v>
      </c>
      <c r="H178" s="39" t="s">
        <v>1170</v>
      </c>
      <c r="I178" s="39" t="s">
        <v>635</v>
      </c>
      <c r="J178" s="80">
        <f>11.4905725668*2080</f>
        <v>23900.390938943998</v>
      </c>
      <c r="K178" s="80">
        <v>41974.400000000001</v>
      </c>
      <c r="L178" s="45" t="s">
        <v>638</v>
      </c>
      <c r="M178" s="45">
        <f t="shared" si="15"/>
        <v>936</v>
      </c>
      <c r="N178" s="39" t="s">
        <v>67</v>
      </c>
      <c r="O178" s="38">
        <v>1</v>
      </c>
      <c r="P178" s="38">
        <v>2</v>
      </c>
      <c r="Q178" s="38">
        <v>3</v>
      </c>
      <c r="R178" s="38">
        <v>2</v>
      </c>
      <c r="S178" s="55"/>
      <c r="T178" s="46">
        <f t="shared" si="11"/>
        <v>8</v>
      </c>
      <c r="U178" s="47" t="s">
        <v>640</v>
      </c>
      <c r="V178" s="41">
        <v>1150</v>
      </c>
      <c r="W178" s="39" t="s">
        <v>142</v>
      </c>
      <c r="X178" s="39" t="s">
        <v>1171</v>
      </c>
      <c r="Y178" s="48">
        <v>2</v>
      </c>
      <c r="Z178" s="48">
        <v>1</v>
      </c>
      <c r="AA178" s="48">
        <v>2</v>
      </c>
      <c r="AB178" s="48"/>
      <c r="AC178" s="46">
        <f t="shared" si="12"/>
        <v>5</v>
      </c>
      <c r="AD178" s="50">
        <f t="shared" si="13"/>
        <v>13</v>
      </c>
      <c r="AE178" s="41" t="s">
        <v>435</v>
      </c>
      <c r="AF178" s="39" t="s">
        <v>1067</v>
      </c>
      <c r="AG178" s="51"/>
      <c r="AH178" s="51"/>
    </row>
    <row r="179" spans="1:34" s="52" customFormat="1" ht="167.4" x14ac:dyDescent="0.25">
      <c r="A179" s="55" t="s">
        <v>1172</v>
      </c>
      <c r="B179" s="41" t="s">
        <v>41</v>
      </c>
      <c r="C179" s="39" t="s">
        <v>369</v>
      </c>
      <c r="D179" s="40" t="s">
        <v>1173</v>
      </c>
      <c r="E179" s="39" t="s">
        <v>999</v>
      </c>
      <c r="F179" s="39" t="s">
        <v>1174</v>
      </c>
      <c r="G179" s="39">
        <v>12.040900000000001</v>
      </c>
      <c r="H179" s="39" t="s">
        <v>1175</v>
      </c>
      <c r="I179" s="39" t="s">
        <v>635</v>
      </c>
      <c r="J179" s="53">
        <v>23275.200000000001</v>
      </c>
      <c r="K179" s="42">
        <v>41974.400000000001</v>
      </c>
      <c r="L179" s="45" t="s">
        <v>1176</v>
      </c>
      <c r="M179" s="45">
        <f t="shared" si="15"/>
        <v>84.5</v>
      </c>
      <c r="N179" s="39" t="s">
        <v>67</v>
      </c>
      <c r="O179" s="38">
        <v>1</v>
      </c>
      <c r="P179" s="38">
        <v>1</v>
      </c>
      <c r="Q179" s="38">
        <v>3</v>
      </c>
      <c r="R179" s="38">
        <v>2</v>
      </c>
      <c r="S179" s="55"/>
      <c r="T179" s="46">
        <f t="shared" si="11"/>
        <v>7</v>
      </c>
      <c r="U179" s="47" t="s">
        <v>1177</v>
      </c>
      <c r="V179" s="41">
        <v>600</v>
      </c>
      <c r="W179" s="39" t="s">
        <v>142</v>
      </c>
      <c r="X179" s="39" t="s">
        <v>1171</v>
      </c>
      <c r="Y179" s="48">
        <v>2</v>
      </c>
      <c r="Z179" s="48">
        <v>2</v>
      </c>
      <c r="AA179" s="48">
        <v>2</v>
      </c>
      <c r="AB179" s="48"/>
      <c r="AC179" s="46">
        <f t="shared" si="12"/>
        <v>6</v>
      </c>
      <c r="AD179" s="50">
        <f t="shared" si="13"/>
        <v>13</v>
      </c>
      <c r="AE179" s="41" t="s">
        <v>435</v>
      </c>
      <c r="AF179" s="39" t="s">
        <v>1067</v>
      </c>
      <c r="AG179" s="51"/>
      <c r="AH179" s="51"/>
    </row>
    <row r="180" spans="1:34" s="52" customFormat="1" ht="167.4" x14ac:dyDescent="0.25">
      <c r="A180" s="55" t="s">
        <v>1178</v>
      </c>
      <c r="B180" s="41" t="s">
        <v>41</v>
      </c>
      <c r="C180" s="39" t="s">
        <v>369</v>
      </c>
      <c r="D180" s="40" t="s">
        <v>1179</v>
      </c>
      <c r="E180" s="39" t="s">
        <v>999</v>
      </c>
      <c r="F180" s="39" t="s">
        <v>1180</v>
      </c>
      <c r="G180" s="39">
        <v>12.041</v>
      </c>
      <c r="H180" s="39" t="s">
        <v>1181</v>
      </c>
      <c r="I180" s="39" t="s">
        <v>635</v>
      </c>
      <c r="J180" s="53">
        <v>23275.200000000001</v>
      </c>
      <c r="K180" s="42">
        <v>41974.400000000001</v>
      </c>
      <c r="L180" s="41">
        <v>124</v>
      </c>
      <c r="M180" s="45">
        <f t="shared" si="15"/>
        <v>62</v>
      </c>
      <c r="N180" s="39" t="s">
        <v>67</v>
      </c>
      <c r="O180" s="38">
        <v>1</v>
      </c>
      <c r="P180" s="38">
        <v>1</v>
      </c>
      <c r="Q180" s="38">
        <v>3</v>
      </c>
      <c r="R180" s="38">
        <v>2</v>
      </c>
      <c r="S180" s="55"/>
      <c r="T180" s="46">
        <f t="shared" si="11"/>
        <v>7</v>
      </c>
      <c r="U180" s="47" t="s">
        <v>640</v>
      </c>
      <c r="V180" s="41">
        <v>210</v>
      </c>
      <c r="W180" s="39" t="s">
        <v>142</v>
      </c>
      <c r="X180" s="39" t="s">
        <v>1182</v>
      </c>
      <c r="Y180" s="48">
        <v>1</v>
      </c>
      <c r="Z180" s="48">
        <v>3</v>
      </c>
      <c r="AA180" s="48">
        <v>2</v>
      </c>
      <c r="AB180" s="48"/>
      <c r="AC180" s="46">
        <f t="shared" si="12"/>
        <v>6</v>
      </c>
      <c r="AD180" s="50">
        <f t="shared" si="13"/>
        <v>13</v>
      </c>
      <c r="AE180" s="41" t="s">
        <v>435</v>
      </c>
      <c r="AF180" s="39" t="s">
        <v>1067</v>
      </c>
      <c r="AG180" s="51"/>
      <c r="AH180" s="51"/>
    </row>
    <row r="181" spans="1:34" s="52" customFormat="1" ht="186" x14ac:dyDescent="0.25">
      <c r="A181" s="55" t="s">
        <v>1183</v>
      </c>
      <c r="B181" s="41" t="s">
        <v>41</v>
      </c>
      <c r="C181" s="39" t="s">
        <v>369</v>
      </c>
      <c r="D181" s="40" t="s">
        <v>1184</v>
      </c>
      <c r="E181" s="39" t="s">
        <v>1047</v>
      </c>
      <c r="F181" s="39" t="s">
        <v>1185</v>
      </c>
      <c r="G181" s="39">
        <v>51.090400000000002</v>
      </c>
      <c r="H181" s="39" t="s">
        <v>1186</v>
      </c>
      <c r="I181" s="39" t="s">
        <v>1187</v>
      </c>
      <c r="J181" s="53">
        <v>35859.199999999997</v>
      </c>
      <c r="K181" s="43">
        <v>72592</v>
      </c>
      <c r="L181" s="44">
        <v>279</v>
      </c>
      <c r="M181" s="45">
        <f t="shared" si="15"/>
        <v>139.5</v>
      </c>
      <c r="N181" s="39" t="s">
        <v>67</v>
      </c>
      <c r="O181" s="38">
        <v>2</v>
      </c>
      <c r="P181" s="38">
        <v>1</v>
      </c>
      <c r="Q181" s="38">
        <v>3</v>
      </c>
      <c r="R181" s="38">
        <v>3</v>
      </c>
      <c r="S181" s="38">
        <v>1</v>
      </c>
      <c r="T181" s="46">
        <f t="shared" si="11"/>
        <v>10</v>
      </c>
      <c r="U181" s="39" t="s">
        <v>1049</v>
      </c>
      <c r="V181" s="41">
        <v>1170</v>
      </c>
      <c r="W181" s="39" t="s">
        <v>142</v>
      </c>
      <c r="X181" s="39" t="s">
        <v>853</v>
      </c>
      <c r="Y181" s="48">
        <v>1</v>
      </c>
      <c r="Z181" s="48">
        <v>1</v>
      </c>
      <c r="AA181" s="48">
        <v>1</v>
      </c>
      <c r="AB181" s="48"/>
      <c r="AC181" s="46">
        <f t="shared" si="12"/>
        <v>3</v>
      </c>
      <c r="AD181" s="50">
        <f t="shared" si="13"/>
        <v>13</v>
      </c>
      <c r="AE181" s="41" t="s">
        <v>435</v>
      </c>
      <c r="AF181" s="39" t="s">
        <v>1024</v>
      </c>
      <c r="AG181" s="51"/>
      <c r="AH181" s="51"/>
    </row>
    <row r="182" spans="1:34" s="52" customFormat="1" ht="111.6" x14ac:dyDescent="0.25">
      <c r="A182" s="55" t="s">
        <v>1188</v>
      </c>
      <c r="B182" s="41" t="s">
        <v>41</v>
      </c>
      <c r="C182" s="39" t="s">
        <v>369</v>
      </c>
      <c r="D182" s="40" t="s">
        <v>1189</v>
      </c>
      <c r="E182" s="39" t="s">
        <v>1190</v>
      </c>
      <c r="F182" s="138" t="s">
        <v>850</v>
      </c>
      <c r="G182" s="41">
        <v>51.091099999999997</v>
      </c>
      <c r="H182" s="41" t="s">
        <v>851</v>
      </c>
      <c r="I182" s="39" t="s">
        <v>374</v>
      </c>
      <c r="J182" s="42">
        <v>35859.199999999997</v>
      </c>
      <c r="K182" s="42">
        <v>72592</v>
      </c>
      <c r="L182" s="44">
        <v>4772</v>
      </c>
      <c r="M182" s="45">
        <f t="shared" si="15"/>
        <v>2386</v>
      </c>
      <c r="N182" s="39" t="s">
        <v>67</v>
      </c>
      <c r="O182" s="38">
        <v>1</v>
      </c>
      <c r="P182" s="38">
        <v>2</v>
      </c>
      <c r="Q182" s="38">
        <v>3</v>
      </c>
      <c r="R182" s="38">
        <v>3</v>
      </c>
      <c r="S182" s="38">
        <v>1</v>
      </c>
      <c r="T182" s="46">
        <f t="shared" si="11"/>
        <v>10</v>
      </c>
      <c r="U182" s="39" t="s">
        <v>852</v>
      </c>
      <c r="V182" s="41">
        <v>1600</v>
      </c>
      <c r="W182" s="39" t="s">
        <v>142</v>
      </c>
      <c r="X182" s="39" t="s">
        <v>853</v>
      </c>
      <c r="Y182" s="48">
        <v>2</v>
      </c>
      <c r="Z182" s="48">
        <v>1</v>
      </c>
      <c r="AA182" s="48">
        <v>1</v>
      </c>
      <c r="AB182" s="48"/>
      <c r="AC182" s="46">
        <f t="shared" si="12"/>
        <v>4</v>
      </c>
      <c r="AD182" s="50">
        <f t="shared" si="13"/>
        <v>14</v>
      </c>
      <c r="AE182" s="41" t="s">
        <v>435</v>
      </c>
      <c r="AF182" s="39" t="s">
        <v>1024</v>
      </c>
      <c r="AG182" s="51"/>
      <c r="AH182" s="51"/>
    </row>
    <row r="183" spans="1:34" s="52" customFormat="1" ht="111.6" x14ac:dyDescent="0.25">
      <c r="A183" s="55" t="s">
        <v>1064</v>
      </c>
      <c r="B183" s="41" t="s">
        <v>41</v>
      </c>
      <c r="C183" s="39" t="s">
        <v>402</v>
      </c>
      <c r="D183" s="40" t="s">
        <v>1065</v>
      </c>
      <c r="E183" s="39" t="s">
        <v>1066</v>
      </c>
      <c r="F183" s="51" t="s">
        <v>406</v>
      </c>
      <c r="G183" s="41">
        <v>12.0503</v>
      </c>
      <c r="H183" s="41" t="s">
        <v>408</v>
      </c>
      <c r="I183" s="39" t="s">
        <v>409</v>
      </c>
      <c r="J183" s="42">
        <v>23067.200000000001</v>
      </c>
      <c r="K183" s="42">
        <v>39603.199999999997</v>
      </c>
      <c r="L183" s="44">
        <v>2714</v>
      </c>
      <c r="M183" s="45">
        <f t="shared" si="15"/>
        <v>1357</v>
      </c>
      <c r="N183" s="39" t="s">
        <v>67</v>
      </c>
      <c r="O183" s="38">
        <v>1</v>
      </c>
      <c r="P183" s="38">
        <v>2</v>
      </c>
      <c r="Q183" s="38">
        <v>3</v>
      </c>
      <c r="R183" s="38">
        <v>3</v>
      </c>
      <c r="S183" s="55"/>
      <c r="T183" s="46">
        <f t="shared" si="11"/>
        <v>9</v>
      </c>
      <c r="U183" s="39" t="s">
        <v>417</v>
      </c>
      <c r="V183" s="41">
        <v>540</v>
      </c>
      <c r="W183" s="39" t="s">
        <v>142</v>
      </c>
      <c r="X183" s="39" t="s">
        <v>71</v>
      </c>
      <c r="Y183" s="48">
        <v>2</v>
      </c>
      <c r="Z183" s="48">
        <v>2</v>
      </c>
      <c r="AA183" s="48">
        <v>3</v>
      </c>
      <c r="AB183" s="48"/>
      <c r="AC183" s="46">
        <f t="shared" si="12"/>
        <v>7</v>
      </c>
      <c r="AD183" s="50">
        <f t="shared" si="13"/>
        <v>16</v>
      </c>
      <c r="AE183" s="41" t="s">
        <v>288</v>
      </c>
      <c r="AF183" s="39" t="s">
        <v>1067</v>
      </c>
      <c r="AG183" s="51"/>
      <c r="AH183" s="51"/>
    </row>
    <row r="184" spans="1:34" s="52" customFormat="1" ht="111.6" x14ac:dyDescent="0.25">
      <c r="A184" s="55" t="s">
        <v>1191</v>
      </c>
      <c r="B184" s="41" t="s">
        <v>41</v>
      </c>
      <c r="C184" s="39" t="s">
        <v>402</v>
      </c>
      <c r="D184" s="40" t="s">
        <v>1192</v>
      </c>
      <c r="E184" s="39" t="s">
        <v>1193</v>
      </c>
      <c r="F184" s="41" t="s">
        <v>1194</v>
      </c>
      <c r="G184" s="41">
        <v>12.050599999999999</v>
      </c>
      <c r="H184" s="41" t="s">
        <v>1195</v>
      </c>
      <c r="I184" s="39" t="s">
        <v>647</v>
      </c>
      <c r="J184" s="42">
        <v>23067.200000000001</v>
      </c>
      <c r="K184" s="42">
        <v>39603.199999999997</v>
      </c>
      <c r="L184" s="44">
        <v>241</v>
      </c>
      <c r="M184" s="45">
        <f t="shared" si="15"/>
        <v>120.5</v>
      </c>
      <c r="N184" s="39" t="s">
        <v>67</v>
      </c>
      <c r="O184" s="38">
        <v>1</v>
      </c>
      <c r="P184" s="38">
        <v>1</v>
      </c>
      <c r="Q184" s="38">
        <v>3</v>
      </c>
      <c r="R184" s="38">
        <v>2</v>
      </c>
      <c r="S184" s="55"/>
      <c r="T184" s="46">
        <f t="shared" si="11"/>
        <v>7</v>
      </c>
      <c r="U184" s="39" t="s">
        <v>417</v>
      </c>
      <c r="V184" s="41">
        <v>570</v>
      </c>
      <c r="W184" s="39" t="s">
        <v>142</v>
      </c>
      <c r="X184" s="39" t="s">
        <v>71</v>
      </c>
      <c r="Y184" s="48">
        <v>2</v>
      </c>
      <c r="Z184" s="48">
        <v>2</v>
      </c>
      <c r="AA184" s="48">
        <v>3</v>
      </c>
      <c r="AB184" s="48"/>
      <c r="AC184" s="46">
        <f t="shared" si="12"/>
        <v>7</v>
      </c>
      <c r="AD184" s="50">
        <f t="shared" si="13"/>
        <v>14</v>
      </c>
      <c r="AE184" s="41" t="s">
        <v>435</v>
      </c>
      <c r="AF184" s="39" t="s">
        <v>1067</v>
      </c>
      <c r="AG184" s="51"/>
      <c r="AH184" s="51"/>
    </row>
    <row r="185" spans="1:34" s="52" customFormat="1" ht="241.8" x14ac:dyDescent="0.25">
      <c r="A185" s="55" t="s">
        <v>868</v>
      </c>
      <c r="B185" s="41" t="s">
        <v>41</v>
      </c>
      <c r="C185" s="39" t="s">
        <v>528</v>
      </c>
      <c r="D185" s="40" t="s">
        <v>869</v>
      </c>
      <c r="E185" s="39" t="s">
        <v>870</v>
      </c>
      <c r="F185" s="41" t="s">
        <v>510</v>
      </c>
      <c r="G185" s="41">
        <v>11.0801</v>
      </c>
      <c r="H185" s="41" t="s">
        <v>511</v>
      </c>
      <c r="I185" s="39" t="s">
        <v>206</v>
      </c>
      <c r="J185" s="42">
        <v>34340.800000000003</v>
      </c>
      <c r="K185" s="42">
        <v>84115.199999999997</v>
      </c>
      <c r="L185" s="44">
        <v>1421</v>
      </c>
      <c r="M185" s="45">
        <f t="shared" si="15"/>
        <v>710.5</v>
      </c>
      <c r="N185" s="39" t="s">
        <v>67</v>
      </c>
      <c r="O185" s="38">
        <v>2</v>
      </c>
      <c r="P185" s="38">
        <v>1</v>
      </c>
      <c r="Q185" s="38">
        <v>3</v>
      </c>
      <c r="R185" s="38">
        <v>3</v>
      </c>
      <c r="S185" s="38">
        <v>1</v>
      </c>
      <c r="T185" s="46">
        <f t="shared" si="11"/>
        <v>10</v>
      </c>
      <c r="U185" s="39" t="s">
        <v>517</v>
      </c>
      <c r="V185" s="41">
        <v>540</v>
      </c>
      <c r="W185" s="39" t="s">
        <v>142</v>
      </c>
      <c r="X185" s="39" t="s">
        <v>71</v>
      </c>
      <c r="Y185" s="48">
        <v>2</v>
      </c>
      <c r="Z185" s="48">
        <v>2</v>
      </c>
      <c r="AA185" s="48">
        <v>3</v>
      </c>
      <c r="AB185" s="48"/>
      <c r="AC185" s="46">
        <f t="shared" si="12"/>
        <v>7</v>
      </c>
      <c r="AD185" s="50">
        <f t="shared" si="13"/>
        <v>17</v>
      </c>
      <c r="AE185" s="41" t="s">
        <v>79</v>
      </c>
      <c r="AF185" s="41"/>
      <c r="AG185" s="51"/>
      <c r="AH185" s="51"/>
    </row>
    <row r="186" spans="1:34" s="52" customFormat="1" ht="241.8" x14ac:dyDescent="0.25">
      <c r="A186" s="55" t="s">
        <v>871</v>
      </c>
      <c r="B186" s="41" t="s">
        <v>41</v>
      </c>
      <c r="C186" s="39" t="s">
        <v>528</v>
      </c>
      <c r="D186" s="40" t="s">
        <v>872</v>
      </c>
      <c r="E186" s="39" t="s">
        <v>870</v>
      </c>
      <c r="F186" s="41" t="s">
        <v>510</v>
      </c>
      <c r="G186" s="41">
        <v>11.0801</v>
      </c>
      <c r="H186" s="41" t="s">
        <v>511</v>
      </c>
      <c r="I186" s="39" t="s">
        <v>206</v>
      </c>
      <c r="J186" s="42">
        <v>34340.800000000003</v>
      </c>
      <c r="K186" s="42">
        <v>84115.199999999997</v>
      </c>
      <c r="L186" s="44">
        <v>1421</v>
      </c>
      <c r="M186" s="45">
        <f t="shared" si="15"/>
        <v>710.5</v>
      </c>
      <c r="N186" s="39" t="s">
        <v>67</v>
      </c>
      <c r="O186" s="38">
        <v>2</v>
      </c>
      <c r="P186" s="38">
        <v>1</v>
      </c>
      <c r="Q186" s="38">
        <v>3</v>
      </c>
      <c r="R186" s="38">
        <v>3</v>
      </c>
      <c r="S186" s="38">
        <v>1</v>
      </c>
      <c r="T186" s="46">
        <f t="shared" si="11"/>
        <v>10</v>
      </c>
      <c r="U186" s="39" t="s">
        <v>517</v>
      </c>
      <c r="V186" s="41">
        <v>540</v>
      </c>
      <c r="W186" s="39" t="s">
        <v>142</v>
      </c>
      <c r="X186" s="39" t="s">
        <v>71</v>
      </c>
      <c r="Y186" s="48">
        <v>3</v>
      </c>
      <c r="Z186" s="48">
        <v>2</v>
      </c>
      <c r="AA186" s="48">
        <v>3</v>
      </c>
      <c r="AB186" s="48"/>
      <c r="AC186" s="46">
        <f t="shared" si="12"/>
        <v>8</v>
      </c>
      <c r="AD186" s="50">
        <f t="shared" si="13"/>
        <v>18</v>
      </c>
      <c r="AE186" s="41" t="s">
        <v>79</v>
      </c>
      <c r="AF186" s="41"/>
      <c r="AG186" s="51"/>
      <c r="AH186" s="51"/>
    </row>
    <row r="187" spans="1:34" s="52" customFormat="1" ht="186" x14ac:dyDescent="0.25">
      <c r="A187" s="38" t="s">
        <v>873</v>
      </c>
      <c r="B187" s="41" t="s">
        <v>41</v>
      </c>
      <c r="C187" s="39" t="s">
        <v>528</v>
      </c>
      <c r="D187" s="40" t="s">
        <v>874</v>
      </c>
      <c r="E187" s="39" t="s">
        <v>875</v>
      </c>
      <c r="F187" s="39" t="s">
        <v>876</v>
      </c>
      <c r="G187" s="39">
        <v>52.1404</v>
      </c>
      <c r="H187" s="39" t="s">
        <v>877</v>
      </c>
      <c r="I187" s="39" t="s">
        <v>878</v>
      </c>
      <c r="J187" s="42">
        <v>34340.800000000003</v>
      </c>
      <c r="K187" s="42">
        <v>84115.199999999997</v>
      </c>
      <c r="L187" s="44">
        <v>5305</v>
      </c>
      <c r="M187" s="45">
        <f t="shared" si="15"/>
        <v>2652.5</v>
      </c>
      <c r="N187" s="39" t="s">
        <v>130</v>
      </c>
      <c r="O187" s="38">
        <v>2</v>
      </c>
      <c r="P187" s="38">
        <v>3</v>
      </c>
      <c r="Q187" s="38">
        <v>3</v>
      </c>
      <c r="R187" s="38">
        <v>3</v>
      </c>
      <c r="S187" s="38">
        <v>1</v>
      </c>
      <c r="T187" s="46">
        <f t="shared" si="11"/>
        <v>12</v>
      </c>
      <c r="U187" s="39" t="s">
        <v>879</v>
      </c>
      <c r="V187" s="41">
        <v>20</v>
      </c>
      <c r="W187" s="39" t="s">
        <v>78</v>
      </c>
      <c r="X187" s="39" t="s">
        <v>71</v>
      </c>
      <c r="Y187" s="48">
        <v>1</v>
      </c>
      <c r="Z187" s="48">
        <v>1</v>
      </c>
      <c r="AA187" s="48">
        <v>3</v>
      </c>
      <c r="AB187" s="48"/>
      <c r="AC187" s="46">
        <f t="shared" si="12"/>
        <v>5</v>
      </c>
      <c r="AD187" s="50">
        <f t="shared" si="13"/>
        <v>17</v>
      </c>
      <c r="AE187" s="41" t="s">
        <v>79</v>
      </c>
      <c r="AF187" s="41"/>
      <c r="AG187" s="51"/>
      <c r="AH187" s="51"/>
    </row>
    <row r="188" spans="1:34" s="52" customFormat="1" ht="186" x14ac:dyDescent="0.25">
      <c r="A188" s="38" t="s">
        <v>880</v>
      </c>
      <c r="B188" s="41" t="s">
        <v>41</v>
      </c>
      <c r="C188" s="39" t="s">
        <v>528</v>
      </c>
      <c r="D188" s="40" t="s">
        <v>881</v>
      </c>
      <c r="E188" s="39" t="s">
        <v>875</v>
      </c>
      <c r="F188" s="56" t="s">
        <v>876</v>
      </c>
      <c r="G188" s="39">
        <v>52.1404</v>
      </c>
      <c r="H188" s="39" t="s">
        <v>877</v>
      </c>
      <c r="I188" s="39" t="s">
        <v>878</v>
      </c>
      <c r="J188" s="42">
        <v>34340.800000000003</v>
      </c>
      <c r="K188" s="42">
        <v>84115.199999999997</v>
      </c>
      <c r="L188" s="44">
        <v>5305</v>
      </c>
      <c r="M188" s="45">
        <f t="shared" si="15"/>
        <v>2652.5</v>
      </c>
      <c r="N188" s="39" t="s">
        <v>130</v>
      </c>
      <c r="O188" s="38">
        <v>2</v>
      </c>
      <c r="P188" s="38">
        <v>3</v>
      </c>
      <c r="Q188" s="38">
        <v>3</v>
      </c>
      <c r="R188" s="38">
        <v>3</v>
      </c>
      <c r="S188" s="38">
        <v>1</v>
      </c>
      <c r="T188" s="46">
        <f t="shared" si="11"/>
        <v>12</v>
      </c>
      <c r="U188" s="39" t="s">
        <v>879</v>
      </c>
      <c r="V188" s="41">
        <v>20</v>
      </c>
      <c r="W188" s="39" t="s">
        <v>78</v>
      </c>
      <c r="X188" s="39" t="s">
        <v>71</v>
      </c>
      <c r="Y188" s="48">
        <v>1</v>
      </c>
      <c r="Z188" s="48">
        <v>1</v>
      </c>
      <c r="AA188" s="48">
        <v>3</v>
      </c>
      <c r="AB188" s="48"/>
      <c r="AC188" s="46">
        <f t="shared" si="12"/>
        <v>5</v>
      </c>
      <c r="AD188" s="50">
        <f t="shared" si="13"/>
        <v>17</v>
      </c>
      <c r="AE188" s="41" t="s">
        <v>79</v>
      </c>
      <c r="AF188" s="41"/>
      <c r="AG188" s="51"/>
      <c r="AH188" s="51"/>
    </row>
    <row r="189" spans="1:34" s="52" customFormat="1" ht="186" x14ac:dyDescent="0.25">
      <c r="A189" s="38" t="s">
        <v>882</v>
      </c>
      <c r="B189" s="41" t="s">
        <v>41</v>
      </c>
      <c r="C189" s="39" t="s">
        <v>528</v>
      </c>
      <c r="D189" s="40" t="s">
        <v>883</v>
      </c>
      <c r="E189" s="39" t="s">
        <v>875</v>
      </c>
      <c r="F189" s="39" t="s">
        <v>876</v>
      </c>
      <c r="G189" s="39">
        <v>52.1404</v>
      </c>
      <c r="H189" s="39" t="s">
        <v>877</v>
      </c>
      <c r="I189" s="39" t="s">
        <v>878</v>
      </c>
      <c r="J189" s="42">
        <v>34340.800000000003</v>
      </c>
      <c r="K189" s="42">
        <v>84115.199999999997</v>
      </c>
      <c r="L189" s="44">
        <v>5305</v>
      </c>
      <c r="M189" s="45">
        <f t="shared" si="15"/>
        <v>2652.5</v>
      </c>
      <c r="N189" s="39" t="s">
        <v>130</v>
      </c>
      <c r="O189" s="38">
        <v>2</v>
      </c>
      <c r="P189" s="38">
        <v>3</v>
      </c>
      <c r="Q189" s="38">
        <v>3</v>
      </c>
      <c r="R189" s="38">
        <v>3</v>
      </c>
      <c r="S189" s="38">
        <v>1</v>
      </c>
      <c r="T189" s="46">
        <f t="shared" si="11"/>
        <v>12</v>
      </c>
      <c r="U189" s="39" t="s">
        <v>879</v>
      </c>
      <c r="V189" s="41">
        <v>20</v>
      </c>
      <c r="W189" s="39" t="s">
        <v>78</v>
      </c>
      <c r="X189" s="39" t="s">
        <v>71</v>
      </c>
      <c r="Y189" s="48">
        <v>1</v>
      </c>
      <c r="Z189" s="48">
        <v>1</v>
      </c>
      <c r="AA189" s="48">
        <v>3</v>
      </c>
      <c r="AB189" s="48"/>
      <c r="AC189" s="46">
        <f t="shared" si="12"/>
        <v>5</v>
      </c>
      <c r="AD189" s="50">
        <f t="shared" si="13"/>
        <v>17</v>
      </c>
      <c r="AE189" s="41" t="s">
        <v>79</v>
      </c>
      <c r="AF189" s="41"/>
      <c r="AG189" s="51"/>
      <c r="AH189" s="51"/>
    </row>
    <row r="190" spans="1:34" s="52" customFormat="1" ht="186" x14ac:dyDescent="0.25">
      <c r="A190" s="38" t="s">
        <v>884</v>
      </c>
      <c r="B190" s="41" t="s">
        <v>41</v>
      </c>
      <c r="C190" s="39" t="s">
        <v>528</v>
      </c>
      <c r="D190" s="40" t="s">
        <v>885</v>
      </c>
      <c r="E190" s="39" t="s">
        <v>886</v>
      </c>
      <c r="F190" s="39" t="s">
        <v>876</v>
      </c>
      <c r="G190" s="39">
        <v>52.1404</v>
      </c>
      <c r="H190" s="39" t="s">
        <v>877</v>
      </c>
      <c r="I190" s="39" t="s">
        <v>878</v>
      </c>
      <c r="J190" s="42">
        <v>34340.800000000003</v>
      </c>
      <c r="K190" s="42">
        <v>84115.199999999997</v>
      </c>
      <c r="L190" s="44">
        <v>5305</v>
      </c>
      <c r="M190" s="45">
        <f t="shared" si="15"/>
        <v>2652.5</v>
      </c>
      <c r="N190" s="39" t="s">
        <v>130</v>
      </c>
      <c r="O190" s="38">
        <v>2</v>
      </c>
      <c r="P190" s="38">
        <v>3</v>
      </c>
      <c r="Q190" s="38">
        <v>3</v>
      </c>
      <c r="R190" s="38">
        <v>3</v>
      </c>
      <c r="S190" s="38">
        <v>1</v>
      </c>
      <c r="T190" s="46">
        <f t="shared" si="11"/>
        <v>12</v>
      </c>
      <c r="U190" s="39" t="s">
        <v>887</v>
      </c>
      <c r="V190" s="41">
        <v>20</v>
      </c>
      <c r="W190" s="39" t="s">
        <v>78</v>
      </c>
      <c r="X190" s="39" t="s">
        <v>71</v>
      </c>
      <c r="Y190" s="48">
        <v>1</v>
      </c>
      <c r="Z190" s="48">
        <v>1</v>
      </c>
      <c r="AA190" s="48">
        <v>3</v>
      </c>
      <c r="AB190" s="48"/>
      <c r="AC190" s="46">
        <f t="shared" si="12"/>
        <v>5</v>
      </c>
      <c r="AD190" s="50">
        <f t="shared" si="13"/>
        <v>17</v>
      </c>
      <c r="AE190" s="41" t="s">
        <v>79</v>
      </c>
      <c r="AF190" s="41"/>
      <c r="AG190" s="51"/>
      <c r="AH190" s="51"/>
    </row>
    <row r="191" spans="1:34" s="52" customFormat="1" ht="130.19999999999999" x14ac:dyDescent="0.25">
      <c r="A191" s="55" t="s">
        <v>888</v>
      </c>
      <c r="B191" s="41" t="s">
        <v>41</v>
      </c>
      <c r="C191" s="39" t="s">
        <v>539</v>
      </c>
      <c r="D191" s="40" t="s">
        <v>889</v>
      </c>
      <c r="E191" s="39" t="s">
        <v>890</v>
      </c>
      <c r="F191" s="41" t="s">
        <v>891</v>
      </c>
      <c r="G191" s="41">
        <v>43.0107</v>
      </c>
      <c r="H191" s="41" t="s">
        <v>892</v>
      </c>
      <c r="I191" s="39" t="s">
        <v>543</v>
      </c>
      <c r="J191" s="42">
        <v>44720</v>
      </c>
      <c r="K191" s="42">
        <v>106454.39999999999</v>
      </c>
      <c r="L191" s="44">
        <v>238</v>
      </c>
      <c r="M191" s="45">
        <f t="shared" si="15"/>
        <v>119</v>
      </c>
      <c r="N191" s="39" t="s">
        <v>67</v>
      </c>
      <c r="O191" s="38">
        <v>2</v>
      </c>
      <c r="P191" s="38">
        <v>1</v>
      </c>
      <c r="Q191" s="38">
        <v>3</v>
      </c>
      <c r="R191" s="38">
        <v>2</v>
      </c>
      <c r="S191" s="38">
        <v>1</v>
      </c>
      <c r="T191" s="46">
        <f t="shared" si="11"/>
        <v>9</v>
      </c>
      <c r="U191" s="39" t="s">
        <v>893</v>
      </c>
      <c r="V191" s="41">
        <v>360</v>
      </c>
      <c r="W191" s="39" t="s">
        <v>142</v>
      </c>
      <c r="X191" s="39" t="s">
        <v>71</v>
      </c>
      <c r="Y191" s="48">
        <v>2</v>
      </c>
      <c r="Z191" s="48">
        <v>3</v>
      </c>
      <c r="AA191" s="48">
        <v>3</v>
      </c>
      <c r="AB191" s="48"/>
      <c r="AC191" s="46">
        <f t="shared" si="12"/>
        <v>8</v>
      </c>
      <c r="AD191" s="50">
        <f t="shared" si="13"/>
        <v>17</v>
      </c>
      <c r="AE191" s="41" t="s">
        <v>79</v>
      </c>
      <c r="AF191" s="41"/>
      <c r="AG191" s="51"/>
      <c r="AH191" s="51"/>
    </row>
    <row r="192" spans="1:34" s="52" customFormat="1" ht="130.19999999999999" x14ac:dyDescent="0.25">
      <c r="A192" s="55" t="s">
        <v>894</v>
      </c>
      <c r="B192" s="41" t="s">
        <v>41</v>
      </c>
      <c r="C192" s="39" t="s">
        <v>539</v>
      </c>
      <c r="D192" s="40" t="s">
        <v>895</v>
      </c>
      <c r="E192" s="39" t="s">
        <v>890</v>
      </c>
      <c r="F192" s="41" t="s">
        <v>891</v>
      </c>
      <c r="G192" s="41">
        <v>43.0107</v>
      </c>
      <c r="H192" s="41" t="s">
        <v>892</v>
      </c>
      <c r="I192" s="39" t="s">
        <v>543</v>
      </c>
      <c r="J192" s="42">
        <v>44720</v>
      </c>
      <c r="K192" s="42">
        <v>106454.39999999999</v>
      </c>
      <c r="L192" s="44">
        <v>238</v>
      </c>
      <c r="M192" s="45">
        <f t="shared" si="15"/>
        <v>119</v>
      </c>
      <c r="N192" s="39" t="s">
        <v>130</v>
      </c>
      <c r="O192" s="38">
        <v>2</v>
      </c>
      <c r="P192" s="38">
        <v>1</v>
      </c>
      <c r="Q192" s="38">
        <v>3</v>
      </c>
      <c r="R192" s="38">
        <v>2</v>
      </c>
      <c r="S192" s="38">
        <v>1</v>
      </c>
      <c r="T192" s="46">
        <f t="shared" si="11"/>
        <v>9</v>
      </c>
      <c r="U192" s="39" t="s">
        <v>893</v>
      </c>
      <c r="V192" s="41">
        <v>360</v>
      </c>
      <c r="W192" s="39" t="s">
        <v>142</v>
      </c>
      <c r="X192" s="39" t="s">
        <v>71</v>
      </c>
      <c r="Y192" s="48">
        <v>2</v>
      </c>
      <c r="Z192" s="48">
        <v>3</v>
      </c>
      <c r="AA192" s="48">
        <v>3</v>
      </c>
      <c r="AB192" s="48"/>
      <c r="AC192" s="46">
        <f t="shared" si="12"/>
        <v>8</v>
      </c>
      <c r="AD192" s="50">
        <f t="shared" si="13"/>
        <v>17</v>
      </c>
      <c r="AE192" s="41" t="s">
        <v>79</v>
      </c>
      <c r="AF192" s="41"/>
      <c r="AG192" s="51"/>
      <c r="AH192" s="51"/>
    </row>
    <row r="193" spans="1:34" s="52" customFormat="1" ht="130.19999999999999" x14ac:dyDescent="0.25">
      <c r="A193" s="55" t="s">
        <v>896</v>
      </c>
      <c r="B193" s="41" t="s">
        <v>41</v>
      </c>
      <c r="C193" s="39" t="s">
        <v>539</v>
      </c>
      <c r="D193" s="40" t="s">
        <v>897</v>
      </c>
      <c r="E193" s="39" t="s">
        <v>890</v>
      </c>
      <c r="F193" s="41" t="s">
        <v>891</v>
      </c>
      <c r="G193" s="41">
        <v>43.0107</v>
      </c>
      <c r="H193" s="41" t="s">
        <v>892</v>
      </c>
      <c r="I193" s="39" t="s">
        <v>543</v>
      </c>
      <c r="J193" s="42">
        <v>44720</v>
      </c>
      <c r="K193" s="42">
        <v>106454.39999999999</v>
      </c>
      <c r="L193" s="44">
        <v>238</v>
      </c>
      <c r="M193" s="45">
        <f t="shared" si="15"/>
        <v>119</v>
      </c>
      <c r="N193" s="39" t="s">
        <v>67</v>
      </c>
      <c r="O193" s="38">
        <v>2</v>
      </c>
      <c r="P193" s="38">
        <v>1</v>
      </c>
      <c r="Q193" s="38">
        <v>3</v>
      </c>
      <c r="R193" s="38">
        <v>2</v>
      </c>
      <c r="S193" s="38">
        <v>1</v>
      </c>
      <c r="T193" s="46">
        <f t="shared" si="11"/>
        <v>9</v>
      </c>
      <c r="U193" s="39" t="s">
        <v>893</v>
      </c>
      <c r="V193" s="41">
        <v>360</v>
      </c>
      <c r="W193" s="39" t="s">
        <v>142</v>
      </c>
      <c r="X193" s="39" t="s">
        <v>71</v>
      </c>
      <c r="Y193" s="48">
        <v>2</v>
      </c>
      <c r="Z193" s="48">
        <v>3</v>
      </c>
      <c r="AA193" s="48">
        <v>3</v>
      </c>
      <c r="AB193" s="48"/>
      <c r="AC193" s="46">
        <f t="shared" si="12"/>
        <v>8</v>
      </c>
      <c r="AD193" s="50">
        <f t="shared" si="13"/>
        <v>17</v>
      </c>
      <c r="AE193" s="41" t="s">
        <v>79</v>
      </c>
      <c r="AF193" s="41"/>
      <c r="AG193" s="51"/>
      <c r="AH193" s="51"/>
    </row>
    <row r="194" spans="1:34" s="52" customFormat="1" ht="130.19999999999999" x14ac:dyDescent="0.25">
      <c r="A194" s="55" t="s">
        <v>1068</v>
      </c>
      <c r="B194" s="41" t="s">
        <v>41</v>
      </c>
      <c r="C194" s="39" t="s">
        <v>539</v>
      </c>
      <c r="D194" s="40" t="s">
        <v>1069</v>
      </c>
      <c r="E194" s="39" t="s">
        <v>1070</v>
      </c>
      <c r="F194" s="41" t="s">
        <v>891</v>
      </c>
      <c r="G194" s="41">
        <v>43.020299999999999</v>
      </c>
      <c r="H194" s="41" t="s">
        <v>892</v>
      </c>
      <c r="I194" s="39" t="s">
        <v>543</v>
      </c>
      <c r="J194" s="42">
        <v>44720</v>
      </c>
      <c r="K194" s="42">
        <v>106454.39999999999</v>
      </c>
      <c r="L194" s="44">
        <v>238</v>
      </c>
      <c r="M194" s="45">
        <f t="shared" si="15"/>
        <v>119</v>
      </c>
      <c r="N194" s="39" t="s">
        <v>130</v>
      </c>
      <c r="O194" s="38">
        <v>3</v>
      </c>
      <c r="P194" s="38">
        <v>1</v>
      </c>
      <c r="Q194" s="38">
        <v>3</v>
      </c>
      <c r="R194" s="38">
        <v>2</v>
      </c>
      <c r="S194" s="38">
        <v>1</v>
      </c>
      <c r="T194" s="46">
        <f t="shared" ref="T194:T257" si="16">O194+P194+Q194+R194+S194</f>
        <v>10</v>
      </c>
      <c r="U194" s="39" t="s">
        <v>548</v>
      </c>
      <c r="V194" s="41">
        <v>360</v>
      </c>
      <c r="W194" s="39" t="s">
        <v>285</v>
      </c>
      <c r="X194" s="39" t="s">
        <v>1071</v>
      </c>
      <c r="Y194" s="48">
        <v>1</v>
      </c>
      <c r="Z194" s="48">
        <v>3</v>
      </c>
      <c r="AA194" s="48">
        <v>1</v>
      </c>
      <c r="AB194" s="48"/>
      <c r="AC194" s="46">
        <f t="shared" ref="AC194:AC231" si="17">Y194+Z194+AA194</f>
        <v>5</v>
      </c>
      <c r="AD194" s="50">
        <f t="shared" ref="AD194:AD257" si="18">T194 + AC194</f>
        <v>15</v>
      </c>
      <c r="AE194" s="41" t="s">
        <v>288</v>
      </c>
      <c r="AF194" s="39" t="s">
        <v>1024</v>
      </c>
      <c r="AG194" s="51"/>
      <c r="AH194" s="51"/>
    </row>
    <row r="195" spans="1:34" s="52" customFormat="1" ht="130.19999999999999" x14ac:dyDescent="0.25">
      <c r="A195" s="55" t="s">
        <v>1072</v>
      </c>
      <c r="B195" s="41" t="s">
        <v>41</v>
      </c>
      <c r="C195" s="39" t="s">
        <v>539</v>
      </c>
      <c r="D195" s="40" t="s">
        <v>1073</v>
      </c>
      <c r="E195" s="39" t="s">
        <v>1074</v>
      </c>
      <c r="F195" s="41" t="s">
        <v>891</v>
      </c>
      <c r="G195" s="41">
        <v>43.020299999999999</v>
      </c>
      <c r="H195" s="41" t="s">
        <v>892</v>
      </c>
      <c r="I195" s="39" t="s">
        <v>543</v>
      </c>
      <c r="J195" s="42">
        <v>44720</v>
      </c>
      <c r="K195" s="42">
        <v>106454.39999999999</v>
      </c>
      <c r="L195" s="44">
        <v>238</v>
      </c>
      <c r="M195" s="45">
        <f t="shared" si="15"/>
        <v>119</v>
      </c>
      <c r="N195" s="39" t="s">
        <v>67</v>
      </c>
      <c r="O195" s="38">
        <v>3</v>
      </c>
      <c r="P195" s="38">
        <v>1</v>
      </c>
      <c r="Q195" s="38">
        <v>3</v>
      </c>
      <c r="R195" s="38">
        <v>2</v>
      </c>
      <c r="S195" s="38">
        <v>1</v>
      </c>
      <c r="T195" s="46">
        <f t="shared" si="16"/>
        <v>10</v>
      </c>
      <c r="U195" s="39" t="s">
        <v>548</v>
      </c>
      <c r="V195" s="41">
        <v>360</v>
      </c>
      <c r="W195" s="39" t="s">
        <v>142</v>
      </c>
      <c r="X195" s="39" t="s">
        <v>1071</v>
      </c>
      <c r="Y195" s="48">
        <v>2</v>
      </c>
      <c r="Z195" s="48">
        <v>3</v>
      </c>
      <c r="AA195" s="48">
        <v>1</v>
      </c>
      <c r="AB195" s="48"/>
      <c r="AC195" s="46">
        <f t="shared" si="17"/>
        <v>6</v>
      </c>
      <c r="AD195" s="50">
        <f t="shared" si="18"/>
        <v>16</v>
      </c>
      <c r="AE195" s="41" t="s">
        <v>288</v>
      </c>
      <c r="AF195" s="39" t="s">
        <v>1024</v>
      </c>
      <c r="AG195" s="51"/>
      <c r="AH195" s="51"/>
    </row>
    <row r="196" spans="1:34" s="52" customFormat="1" ht="130.19999999999999" x14ac:dyDescent="0.25">
      <c r="A196" s="55" t="s">
        <v>1196</v>
      </c>
      <c r="B196" s="41" t="s">
        <v>41</v>
      </c>
      <c r="C196" s="39" t="s">
        <v>539</v>
      </c>
      <c r="D196" s="40" t="s">
        <v>1197</v>
      </c>
      <c r="E196" s="39" t="s">
        <v>1070</v>
      </c>
      <c r="F196" s="41" t="s">
        <v>891</v>
      </c>
      <c r="G196" s="41">
        <v>43.020299999999999</v>
      </c>
      <c r="H196" s="41" t="s">
        <v>892</v>
      </c>
      <c r="I196" s="39" t="s">
        <v>543</v>
      </c>
      <c r="J196" s="42">
        <v>44720</v>
      </c>
      <c r="K196" s="42">
        <v>106454.39999999999</v>
      </c>
      <c r="L196" s="44">
        <v>238</v>
      </c>
      <c r="M196" s="45">
        <f t="shared" si="15"/>
        <v>119</v>
      </c>
      <c r="N196" s="39" t="s">
        <v>67</v>
      </c>
      <c r="O196" s="38">
        <v>3</v>
      </c>
      <c r="P196" s="38">
        <v>1</v>
      </c>
      <c r="Q196" s="38">
        <v>3</v>
      </c>
      <c r="R196" s="38">
        <v>3</v>
      </c>
      <c r="S196" s="55"/>
      <c r="T196" s="46">
        <f t="shared" si="16"/>
        <v>10</v>
      </c>
      <c r="U196" s="39" t="s">
        <v>548</v>
      </c>
      <c r="V196" s="41">
        <v>360</v>
      </c>
      <c r="W196" s="39" t="s">
        <v>285</v>
      </c>
      <c r="X196" s="39" t="s">
        <v>1132</v>
      </c>
      <c r="Y196" s="48">
        <v>1</v>
      </c>
      <c r="Z196" s="48">
        <v>3</v>
      </c>
      <c r="AA196" s="48">
        <v>0</v>
      </c>
      <c r="AB196" s="48"/>
      <c r="AC196" s="46">
        <f t="shared" si="17"/>
        <v>4</v>
      </c>
      <c r="AD196" s="50">
        <f t="shared" si="18"/>
        <v>14</v>
      </c>
      <c r="AE196" s="41" t="s">
        <v>435</v>
      </c>
      <c r="AF196" s="39" t="s">
        <v>1024</v>
      </c>
      <c r="AG196" s="51"/>
      <c r="AH196" s="51"/>
    </row>
    <row r="197" spans="1:34" s="52" customFormat="1" ht="130.19999999999999" x14ac:dyDescent="0.25">
      <c r="A197" s="55" t="s">
        <v>1198</v>
      </c>
      <c r="B197" s="41" t="s">
        <v>41</v>
      </c>
      <c r="C197" s="39" t="s">
        <v>539</v>
      </c>
      <c r="D197" s="40" t="s">
        <v>1199</v>
      </c>
      <c r="E197" s="39" t="s">
        <v>1070</v>
      </c>
      <c r="F197" s="41" t="s">
        <v>891</v>
      </c>
      <c r="G197" s="41">
        <v>43.020299999999999</v>
      </c>
      <c r="H197" s="41" t="s">
        <v>892</v>
      </c>
      <c r="I197" s="39" t="s">
        <v>543</v>
      </c>
      <c r="J197" s="42">
        <v>44720</v>
      </c>
      <c r="K197" s="42">
        <v>106454.39999999999</v>
      </c>
      <c r="L197" s="44">
        <v>238</v>
      </c>
      <c r="M197" s="45">
        <f t="shared" si="15"/>
        <v>119</v>
      </c>
      <c r="N197" s="39" t="s">
        <v>67</v>
      </c>
      <c r="O197" s="38">
        <v>3</v>
      </c>
      <c r="P197" s="38">
        <v>1</v>
      </c>
      <c r="Q197" s="38">
        <v>3</v>
      </c>
      <c r="R197" s="38">
        <v>3</v>
      </c>
      <c r="S197" s="55"/>
      <c r="T197" s="46">
        <f t="shared" si="16"/>
        <v>10</v>
      </c>
      <c r="U197" s="47" t="s">
        <v>548</v>
      </c>
      <c r="V197" s="41">
        <v>360</v>
      </c>
      <c r="W197" s="39" t="s">
        <v>285</v>
      </c>
      <c r="X197" s="39" t="s">
        <v>1132</v>
      </c>
      <c r="Y197" s="48">
        <v>1</v>
      </c>
      <c r="Z197" s="48">
        <v>3</v>
      </c>
      <c r="AA197" s="48">
        <v>0</v>
      </c>
      <c r="AB197" s="48"/>
      <c r="AC197" s="46">
        <f t="shared" si="17"/>
        <v>4</v>
      </c>
      <c r="AD197" s="50">
        <f t="shared" si="18"/>
        <v>14</v>
      </c>
      <c r="AE197" s="41" t="s">
        <v>435</v>
      </c>
      <c r="AF197" s="39" t="s">
        <v>1024</v>
      </c>
      <c r="AG197" s="51"/>
      <c r="AH197" s="51"/>
    </row>
    <row r="198" spans="1:34" s="52" customFormat="1" ht="111.6" x14ac:dyDescent="0.25">
      <c r="A198" s="55" t="s">
        <v>1200</v>
      </c>
      <c r="B198" s="41" t="s">
        <v>41</v>
      </c>
      <c r="C198" s="39" t="s">
        <v>539</v>
      </c>
      <c r="D198" s="40" t="s">
        <v>1201</v>
      </c>
      <c r="E198" s="39" t="s">
        <v>1202</v>
      </c>
      <c r="F198" s="41" t="s">
        <v>1203</v>
      </c>
      <c r="G198" s="41">
        <v>43.0107</v>
      </c>
      <c r="H198" s="41" t="s">
        <v>1204</v>
      </c>
      <c r="I198" s="39" t="s">
        <v>1205</v>
      </c>
      <c r="J198" s="42">
        <v>41516.800000000003</v>
      </c>
      <c r="K198" s="42">
        <v>86403.199999999997</v>
      </c>
      <c r="L198" s="105">
        <v>276</v>
      </c>
      <c r="M198" s="45">
        <f t="shared" si="15"/>
        <v>138</v>
      </c>
      <c r="N198" s="39" t="s">
        <v>67</v>
      </c>
      <c r="O198" s="38">
        <v>2</v>
      </c>
      <c r="P198" s="38">
        <v>1</v>
      </c>
      <c r="Q198" s="38">
        <v>3</v>
      </c>
      <c r="R198" s="38">
        <v>3</v>
      </c>
      <c r="S198" s="38">
        <v>1</v>
      </c>
      <c r="T198" s="46">
        <f t="shared" si="16"/>
        <v>10</v>
      </c>
      <c r="U198" s="39" t="s">
        <v>893</v>
      </c>
      <c r="V198" s="41">
        <v>360</v>
      </c>
      <c r="W198" s="39" t="s">
        <v>285</v>
      </c>
      <c r="X198" s="39" t="s">
        <v>1132</v>
      </c>
      <c r="Y198" s="48">
        <v>1</v>
      </c>
      <c r="Z198" s="48">
        <v>3</v>
      </c>
      <c r="AA198" s="48">
        <v>0</v>
      </c>
      <c r="AB198" s="48"/>
      <c r="AC198" s="46">
        <f t="shared" si="17"/>
        <v>4</v>
      </c>
      <c r="AD198" s="50">
        <f t="shared" si="18"/>
        <v>14</v>
      </c>
      <c r="AE198" s="41" t="s">
        <v>435</v>
      </c>
      <c r="AF198" s="39" t="s">
        <v>1024</v>
      </c>
      <c r="AG198" s="51"/>
      <c r="AH198" s="51"/>
    </row>
    <row r="199" spans="1:34" s="52" customFormat="1" ht="241.8" x14ac:dyDescent="0.25">
      <c r="A199" s="55" t="s">
        <v>898</v>
      </c>
      <c r="B199" s="41" t="s">
        <v>41</v>
      </c>
      <c r="C199" s="39" t="s">
        <v>554</v>
      </c>
      <c r="D199" s="40" t="s">
        <v>899</v>
      </c>
      <c r="E199" s="39" t="s">
        <v>900</v>
      </c>
      <c r="F199" s="41" t="s">
        <v>901</v>
      </c>
      <c r="G199" s="41">
        <v>47.060400000000001</v>
      </c>
      <c r="H199" s="41" t="s">
        <v>162</v>
      </c>
      <c r="I199" s="39" t="s">
        <v>558</v>
      </c>
      <c r="J199" s="42">
        <v>34569.599999999999</v>
      </c>
      <c r="K199" s="42">
        <v>64896</v>
      </c>
      <c r="L199" s="44">
        <v>5248</v>
      </c>
      <c r="M199" s="45">
        <f t="shared" ref="M199:M230" si="19">L199 / 2</f>
        <v>2624</v>
      </c>
      <c r="N199" s="39" t="s">
        <v>67</v>
      </c>
      <c r="O199" s="38">
        <v>2</v>
      </c>
      <c r="P199" s="38">
        <v>3</v>
      </c>
      <c r="Q199" s="38">
        <v>3</v>
      </c>
      <c r="R199" s="38">
        <v>2</v>
      </c>
      <c r="S199" s="55"/>
      <c r="T199" s="46">
        <f t="shared" si="16"/>
        <v>10</v>
      </c>
      <c r="U199" s="39" t="s">
        <v>165</v>
      </c>
      <c r="V199" s="41">
        <v>480</v>
      </c>
      <c r="W199" s="39" t="s">
        <v>142</v>
      </c>
      <c r="X199" s="39" t="s">
        <v>71</v>
      </c>
      <c r="Y199" s="48">
        <v>2</v>
      </c>
      <c r="Z199" s="48">
        <v>2</v>
      </c>
      <c r="AA199" s="48">
        <v>3</v>
      </c>
      <c r="AB199" s="48"/>
      <c r="AC199" s="46">
        <f t="shared" si="17"/>
        <v>7</v>
      </c>
      <c r="AD199" s="50">
        <f t="shared" si="18"/>
        <v>17</v>
      </c>
      <c r="AE199" s="41" t="s">
        <v>79</v>
      </c>
      <c r="AF199" s="41"/>
      <c r="AG199" s="51"/>
      <c r="AH199" s="51"/>
    </row>
    <row r="200" spans="1:34" s="52" customFormat="1" ht="241.8" x14ac:dyDescent="0.25">
      <c r="A200" s="55" t="s">
        <v>902</v>
      </c>
      <c r="B200" s="41" t="s">
        <v>41</v>
      </c>
      <c r="C200" s="39" t="s">
        <v>554</v>
      </c>
      <c r="D200" s="40" t="s">
        <v>903</v>
      </c>
      <c r="E200" s="39" t="s">
        <v>904</v>
      </c>
      <c r="F200" s="39" t="s">
        <v>905</v>
      </c>
      <c r="G200" s="90">
        <v>47.060400000000001</v>
      </c>
      <c r="H200" s="39" t="s">
        <v>557</v>
      </c>
      <c r="I200" s="39" t="s">
        <v>558</v>
      </c>
      <c r="J200" s="80">
        <f t="shared" ref="J200:J210" si="20">16.6209139421*2080</f>
        <v>34571.500999568001</v>
      </c>
      <c r="K200" s="80">
        <f t="shared" ref="K200:K210" si="21">26.812905476208*2080</f>
        <v>55770.843390512644</v>
      </c>
      <c r="L200" s="45" t="s">
        <v>559</v>
      </c>
      <c r="M200" s="45">
        <f t="shared" si="19"/>
        <v>2624</v>
      </c>
      <c r="N200" s="39" t="s">
        <v>67</v>
      </c>
      <c r="O200" s="38">
        <v>2</v>
      </c>
      <c r="P200" s="38">
        <v>3</v>
      </c>
      <c r="Q200" s="38">
        <v>3</v>
      </c>
      <c r="R200" s="38">
        <v>2</v>
      </c>
      <c r="S200" s="55"/>
      <c r="T200" s="46">
        <f t="shared" si="16"/>
        <v>10</v>
      </c>
      <c r="U200" s="39" t="s">
        <v>165</v>
      </c>
      <c r="V200" s="41">
        <v>150</v>
      </c>
      <c r="W200" s="39" t="s">
        <v>70</v>
      </c>
      <c r="X200" s="39" t="s">
        <v>71</v>
      </c>
      <c r="Y200" s="48">
        <v>2</v>
      </c>
      <c r="Z200" s="48">
        <v>3</v>
      </c>
      <c r="AA200" s="48">
        <v>2</v>
      </c>
      <c r="AB200" s="48"/>
      <c r="AC200" s="46">
        <f t="shared" si="17"/>
        <v>7</v>
      </c>
      <c r="AD200" s="50">
        <f t="shared" si="18"/>
        <v>17</v>
      </c>
      <c r="AE200" s="41" t="s">
        <v>79</v>
      </c>
      <c r="AF200" s="39" t="s">
        <v>906</v>
      </c>
      <c r="AG200" s="51"/>
      <c r="AH200" s="51"/>
    </row>
    <row r="201" spans="1:34" s="52" customFormat="1" ht="241.8" x14ac:dyDescent="0.25">
      <c r="A201" s="55" t="s">
        <v>907</v>
      </c>
      <c r="B201" s="41" t="s">
        <v>41</v>
      </c>
      <c r="C201" s="39" t="s">
        <v>554</v>
      </c>
      <c r="D201" s="40" t="s">
        <v>908</v>
      </c>
      <c r="E201" s="39" t="s">
        <v>904</v>
      </c>
      <c r="F201" s="39" t="s">
        <v>905</v>
      </c>
      <c r="G201" s="90">
        <v>47.060400000000001</v>
      </c>
      <c r="H201" s="39" t="s">
        <v>557</v>
      </c>
      <c r="I201" s="39" t="s">
        <v>558</v>
      </c>
      <c r="J201" s="80">
        <f t="shared" si="20"/>
        <v>34571.500999568001</v>
      </c>
      <c r="K201" s="80">
        <f t="shared" si="21"/>
        <v>55770.843390512644</v>
      </c>
      <c r="L201" s="45" t="s">
        <v>559</v>
      </c>
      <c r="M201" s="45">
        <f t="shared" si="19"/>
        <v>2624</v>
      </c>
      <c r="N201" s="39" t="s">
        <v>67</v>
      </c>
      <c r="O201" s="38">
        <v>2</v>
      </c>
      <c r="P201" s="38">
        <v>3</v>
      </c>
      <c r="Q201" s="38">
        <v>3</v>
      </c>
      <c r="R201" s="38">
        <v>2</v>
      </c>
      <c r="S201" s="55"/>
      <c r="T201" s="46">
        <f t="shared" si="16"/>
        <v>10</v>
      </c>
      <c r="U201" s="39" t="s">
        <v>165</v>
      </c>
      <c r="V201" s="41">
        <v>150</v>
      </c>
      <c r="W201" s="39" t="s">
        <v>70</v>
      </c>
      <c r="X201" s="39" t="s">
        <v>909</v>
      </c>
      <c r="Y201" s="48">
        <v>2</v>
      </c>
      <c r="Z201" s="48">
        <v>3</v>
      </c>
      <c r="AA201" s="48">
        <v>2</v>
      </c>
      <c r="AB201" s="48"/>
      <c r="AC201" s="46">
        <f t="shared" si="17"/>
        <v>7</v>
      </c>
      <c r="AD201" s="50">
        <f t="shared" si="18"/>
        <v>17</v>
      </c>
      <c r="AE201" s="41" t="s">
        <v>79</v>
      </c>
      <c r="AF201" s="39" t="s">
        <v>909</v>
      </c>
      <c r="AG201" s="51"/>
      <c r="AH201" s="51"/>
    </row>
    <row r="202" spans="1:34" s="52" customFormat="1" ht="241.8" x14ac:dyDescent="0.25">
      <c r="A202" s="55" t="s">
        <v>910</v>
      </c>
      <c r="B202" s="41" t="s">
        <v>41</v>
      </c>
      <c r="C202" s="39" t="s">
        <v>554</v>
      </c>
      <c r="D202" s="40" t="s">
        <v>911</v>
      </c>
      <c r="E202" s="39" t="s">
        <v>904</v>
      </c>
      <c r="F202" s="39" t="s">
        <v>905</v>
      </c>
      <c r="G202" s="90">
        <v>47.060400000000001</v>
      </c>
      <c r="H202" s="39" t="s">
        <v>557</v>
      </c>
      <c r="I202" s="39" t="s">
        <v>558</v>
      </c>
      <c r="J202" s="80">
        <f t="shared" si="20"/>
        <v>34571.500999568001</v>
      </c>
      <c r="K202" s="80">
        <f t="shared" si="21"/>
        <v>55770.843390512644</v>
      </c>
      <c r="L202" s="45" t="s">
        <v>559</v>
      </c>
      <c r="M202" s="45">
        <f t="shared" si="19"/>
        <v>2624</v>
      </c>
      <c r="N202" s="39" t="s">
        <v>67</v>
      </c>
      <c r="O202" s="38">
        <v>2</v>
      </c>
      <c r="P202" s="38">
        <v>3</v>
      </c>
      <c r="Q202" s="38">
        <v>3</v>
      </c>
      <c r="R202" s="38">
        <v>2</v>
      </c>
      <c r="S202" s="55"/>
      <c r="T202" s="46">
        <f t="shared" si="16"/>
        <v>10</v>
      </c>
      <c r="U202" s="39" t="s">
        <v>165</v>
      </c>
      <c r="V202" s="41">
        <v>150</v>
      </c>
      <c r="W202" s="39" t="s">
        <v>70</v>
      </c>
      <c r="X202" s="39" t="s">
        <v>909</v>
      </c>
      <c r="Y202" s="48">
        <v>2</v>
      </c>
      <c r="Z202" s="48">
        <v>3</v>
      </c>
      <c r="AA202" s="48">
        <v>2</v>
      </c>
      <c r="AB202" s="48"/>
      <c r="AC202" s="46">
        <f t="shared" si="17"/>
        <v>7</v>
      </c>
      <c r="AD202" s="50">
        <f t="shared" si="18"/>
        <v>17</v>
      </c>
      <c r="AE202" s="41" t="s">
        <v>79</v>
      </c>
      <c r="AF202" s="39" t="s">
        <v>909</v>
      </c>
      <c r="AG202" s="51"/>
      <c r="AH202" s="51"/>
    </row>
    <row r="203" spans="1:34" s="52" customFormat="1" ht="241.8" x14ac:dyDescent="0.25">
      <c r="A203" s="55" t="s">
        <v>912</v>
      </c>
      <c r="B203" s="41" t="s">
        <v>41</v>
      </c>
      <c r="C203" s="39" t="s">
        <v>554</v>
      </c>
      <c r="D203" s="40" t="s">
        <v>913</v>
      </c>
      <c r="E203" s="39" t="s">
        <v>904</v>
      </c>
      <c r="F203" s="39" t="s">
        <v>905</v>
      </c>
      <c r="G203" s="90">
        <v>47.060400000000001</v>
      </c>
      <c r="H203" s="39" t="s">
        <v>557</v>
      </c>
      <c r="I203" s="39" t="s">
        <v>558</v>
      </c>
      <c r="J203" s="80">
        <f t="shared" si="20"/>
        <v>34571.500999568001</v>
      </c>
      <c r="K203" s="80">
        <f t="shared" si="21"/>
        <v>55770.843390512644</v>
      </c>
      <c r="L203" s="45" t="s">
        <v>559</v>
      </c>
      <c r="M203" s="45">
        <f t="shared" si="19"/>
        <v>2624</v>
      </c>
      <c r="N203" s="39" t="s">
        <v>67</v>
      </c>
      <c r="O203" s="38">
        <v>2</v>
      </c>
      <c r="P203" s="38">
        <v>3</v>
      </c>
      <c r="Q203" s="38">
        <v>3</v>
      </c>
      <c r="R203" s="38">
        <v>2</v>
      </c>
      <c r="S203" s="55"/>
      <c r="T203" s="46">
        <f t="shared" si="16"/>
        <v>10</v>
      </c>
      <c r="U203" s="39" t="s">
        <v>165</v>
      </c>
      <c r="V203" s="41">
        <v>150</v>
      </c>
      <c r="W203" s="39" t="s">
        <v>70</v>
      </c>
      <c r="X203" s="39" t="s">
        <v>909</v>
      </c>
      <c r="Y203" s="48">
        <v>2</v>
      </c>
      <c r="Z203" s="48">
        <v>3</v>
      </c>
      <c r="AA203" s="48">
        <v>2</v>
      </c>
      <c r="AB203" s="48"/>
      <c r="AC203" s="46">
        <f t="shared" si="17"/>
        <v>7</v>
      </c>
      <c r="AD203" s="50">
        <f t="shared" si="18"/>
        <v>17</v>
      </c>
      <c r="AE203" s="41" t="s">
        <v>79</v>
      </c>
      <c r="AF203" s="39" t="s">
        <v>909</v>
      </c>
      <c r="AG203" s="51"/>
      <c r="AH203" s="51"/>
    </row>
    <row r="204" spans="1:34" s="52" customFormat="1" ht="241.8" x14ac:dyDescent="0.25">
      <c r="A204" s="55" t="s">
        <v>914</v>
      </c>
      <c r="B204" s="41" t="s">
        <v>41</v>
      </c>
      <c r="C204" s="39" t="s">
        <v>554</v>
      </c>
      <c r="D204" s="40" t="s">
        <v>915</v>
      </c>
      <c r="E204" s="39" t="s">
        <v>904</v>
      </c>
      <c r="F204" s="39" t="s">
        <v>905</v>
      </c>
      <c r="G204" s="90">
        <v>47.060400000000001</v>
      </c>
      <c r="H204" s="39" t="s">
        <v>557</v>
      </c>
      <c r="I204" s="39" t="s">
        <v>558</v>
      </c>
      <c r="J204" s="80">
        <f t="shared" si="20"/>
        <v>34571.500999568001</v>
      </c>
      <c r="K204" s="80">
        <f t="shared" si="21"/>
        <v>55770.843390512644</v>
      </c>
      <c r="L204" s="45" t="s">
        <v>559</v>
      </c>
      <c r="M204" s="45">
        <f t="shared" si="19"/>
        <v>2624</v>
      </c>
      <c r="N204" s="39" t="s">
        <v>67</v>
      </c>
      <c r="O204" s="38">
        <v>2</v>
      </c>
      <c r="P204" s="38">
        <v>3</v>
      </c>
      <c r="Q204" s="38">
        <v>3</v>
      </c>
      <c r="R204" s="38">
        <v>2</v>
      </c>
      <c r="S204" s="55"/>
      <c r="T204" s="46">
        <f t="shared" si="16"/>
        <v>10</v>
      </c>
      <c r="U204" s="39" t="s">
        <v>165</v>
      </c>
      <c r="V204" s="41">
        <v>150</v>
      </c>
      <c r="W204" s="39" t="s">
        <v>70</v>
      </c>
      <c r="X204" s="39" t="s">
        <v>909</v>
      </c>
      <c r="Y204" s="48">
        <v>2</v>
      </c>
      <c r="Z204" s="48">
        <v>3</v>
      </c>
      <c r="AA204" s="48">
        <v>2</v>
      </c>
      <c r="AB204" s="48"/>
      <c r="AC204" s="46">
        <f t="shared" si="17"/>
        <v>7</v>
      </c>
      <c r="AD204" s="50">
        <f t="shared" si="18"/>
        <v>17</v>
      </c>
      <c r="AE204" s="41" t="s">
        <v>79</v>
      </c>
      <c r="AF204" s="39" t="s">
        <v>909</v>
      </c>
      <c r="AG204" s="51"/>
      <c r="AH204" s="51"/>
    </row>
    <row r="205" spans="1:34" s="52" customFormat="1" ht="241.8" x14ac:dyDescent="0.25">
      <c r="A205" s="55" t="s">
        <v>916</v>
      </c>
      <c r="B205" s="41" t="s">
        <v>41</v>
      </c>
      <c r="C205" s="39" t="s">
        <v>554</v>
      </c>
      <c r="D205" s="40" t="s">
        <v>917</v>
      </c>
      <c r="E205" s="39" t="s">
        <v>904</v>
      </c>
      <c r="F205" s="39" t="s">
        <v>918</v>
      </c>
      <c r="G205" s="90">
        <v>47.060400000000001</v>
      </c>
      <c r="H205" s="39" t="s">
        <v>557</v>
      </c>
      <c r="I205" s="39" t="s">
        <v>558</v>
      </c>
      <c r="J205" s="80">
        <f t="shared" si="20"/>
        <v>34571.500999568001</v>
      </c>
      <c r="K205" s="80">
        <f t="shared" si="21"/>
        <v>55770.843390512644</v>
      </c>
      <c r="L205" s="45" t="s">
        <v>559</v>
      </c>
      <c r="M205" s="45">
        <f t="shared" si="19"/>
        <v>2624</v>
      </c>
      <c r="N205" s="39" t="s">
        <v>67</v>
      </c>
      <c r="O205" s="38">
        <v>2</v>
      </c>
      <c r="P205" s="38">
        <v>3</v>
      </c>
      <c r="Q205" s="38">
        <v>3</v>
      </c>
      <c r="R205" s="38">
        <v>2</v>
      </c>
      <c r="S205" s="55"/>
      <c r="T205" s="46">
        <f t="shared" si="16"/>
        <v>10</v>
      </c>
      <c r="U205" s="39" t="s">
        <v>165</v>
      </c>
      <c r="V205" s="41">
        <v>150</v>
      </c>
      <c r="W205" s="39" t="s">
        <v>70</v>
      </c>
      <c r="X205" s="39" t="s">
        <v>909</v>
      </c>
      <c r="Y205" s="48">
        <v>2</v>
      </c>
      <c r="Z205" s="48">
        <v>3</v>
      </c>
      <c r="AA205" s="48">
        <v>2</v>
      </c>
      <c r="AB205" s="48"/>
      <c r="AC205" s="46">
        <f t="shared" si="17"/>
        <v>7</v>
      </c>
      <c r="AD205" s="50">
        <f t="shared" si="18"/>
        <v>17</v>
      </c>
      <c r="AE205" s="41" t="s">
        <v>79</v>
      </c>
      <c r="AF205" s="39" t="s">
        <v>909</v>
      </c>
      <c r="AG205" s="51"/>
      <c r="AH205" s="51"/>
    </row>
    <row r="206" spans="1:34" s="52" customFormat="1" ht="241.8" x14ac:dyDescent="0.25">
      <c r="A206" s="55" t="s">
        <v>919</v>
      </c>
      <c r="B206" s="41" t="s">
        <v>41</v>
      </c>
      <c r="C206" s="39" t="s">
        <v>554</v>
      </c>
      <c r="D206" s="40" t="s">
        <v>920</v>
      </c>
      <c r="E206" s="39" t="s">
        <v>904</v>
      </c>
      <c r="F206" s="39" t="s">
        <v>918</v>
      </c>
      <c r="G206" s="90">
        <v>47.060400000000001</v>
      </c>
      <c r="H206" s="39" t="s">
        <v>557</v>
      </c>
      <c r="I206" s="39" t="s">
        <v>558</v>
      </c>
      <c r="J206" s="80">
        <f t="shared" si="20"/>
        <v>34571.500999568001</v>
      </c>
      <c r="K206" s="80">
        <f t="shared" si="21"/>
        <v>55770.843390512644</v>
      </c>
      <c r="L206" s="45" t="s">
        <v>559</v>
      </c>
      <c r="M206" s="45">
        <f t="shared" si="19"/>
        <v>2624</v>
      </c>
      <c r="N206" s="39" t="s">
        <v>67</v>
      </c>
      <c r="O206" s="38">
        <v>2</v>
      </c>
      <c r="P206" s="38">
        <v>3</v>
      </c>
      <c r="Q206" s="38">
        <v>3</v>
      </c>
      <c r="R206" s="38">
        <v>2</v>
      </c>
      <c r="S206" s="55"/>
      <c r="T206" s="46">
        <f t="shared" si="16"/>
        <v>10</v>
      </c>
      <c r="U206" s="39" t="s">
        <v>165</v>
      </c>
      <c r="V206" s="41">
        <v>150</v>
      </c>
      <c r="W206" s="39" t="s">
        <v>70</v>
      </c>
      <c r="X206" s="39" t="s">
        <v>909</v>
      </c>
      <c r="Y206" s="48">
        <v>2</v>
      </c>
      <c r="Z206" s="48">
        <v>3</v>
      </c>
      <c r="AA206" s="48">
        <v>2</v>
      </c>
      <c r="AB206" s="48"/>
      <c r="AC206" s="46">
        <f t="shared" si="17"/>
        <v>7</v>
      </c>
      <c r="AD206" s="50">
        <f t="shared" si="18"/>
        <v>17</v>
      </c>
      <c r="AE206" s="41" t="s">
        <v>79</v>
      </c>
      <c r="AF206" s="39" t="s">
        <v>909</v>
      </c>
      <c r="AG206" s="51"/>
      <c r="AH206" s="51"/>
    </row>
    <row r="207" spans="1:34" s="52" customFormat="1" ht="241.8" x14ac:dyDescent="0.25">
      <c r="A207" s="55" t="s">
        <v>921</v>
      </c>
      <c r="B207" s="41" t="s">
        <v>41</v>
      </c>
      <c r="C207" s="39" t="s">
        <v>554</v>
      </c>
      <c r="D207" s="40" t="s">
        <v>922</v>
      </c>
      <c r="E207" s="39" t="s">
        <v>904</v>
      </c>
      <c r="F207" s="39" t="s">
        <v>918</v>
      </c>
      <c r="G207" s="90">
        <v>47.060400000000001</v>
      </c>
      <c r="H207" s="39" t="s">
        <v>557</v>
      </c>
      <c r="I207" s="39" t="s">
        <v>558</v>
      </c>
      <c r="J207" s="80">
        <f t="shared" si="20"/>
        <v>34571.500999568001</v>
      </c>
      <c r="K207" s="80">
        <f t="shared" si="21"/>
        <v>55770.843390512644</v>
      </c>
      <c r="L207" s="45" t="s">
        <v>559</v>
      </c>
      <c r="M207" s="45">
        <f t="shared" si="19"/>
        <v>2624</v>
      </c>
      <c r="N207" s="39" t="s">
        <v>67</v>
      </c>
      <c r="O207" s="38">
        <v>2</v>
      </c>
      <c r="P207" s="38">
        <v>3</v>
      </c>
      <c r="Q207" s="38">
        <v>3</v>
      </c>
      <c r="R207" s="38">
        <v>2</v>
      </c>
      <c r="S207" s="55"/>
      <c r="T207" s="46">
        <f t="shared" si="16"/>
        <v>10</v>
      </c>
      <c r="U207" s="39" t="s">
        <v>165</v>
      </c>
      <c r="V207" s="41">
        <v>150</v>
      </c>
      <c r="W207" s="39" t="s">
        <v>70</v>
      </c>
      <c r="X207" s="39" t="s">
        <v>909</v>
      </c>
      <c r="Y207" s="48">
        <v>2</v>
      </c>
      <c r="Z207" s="48">
        <v>3</v>
      </c>
      <c r="AA207" s="48">
        <v>2</v>
      </c>
      <c r="AB207" s="48"/>
      <c r="AC207" s="46">
        <f t="shared" si="17"/>
        <v>7</v>
      </c>
      <c r="AD207" s="50">
        <f t="shared" si="18"/>
        <v>17</v>
      </c>
      <c r="AE207" s="41" t="s">
        <v>79</v>
      </c>
      <c r="AF207" s="39" t="s">
        <v>909</v>
      </c>
      <c r="AG207" s="51"/>
      <c r="AH207" s="51"/>
    </row>
    <row r="208" spans="1:34" s="52" customFormat="1" ht="241.8" x14ac:dyDescent="0.25">
      <c r="A208" s="38" t="s">
        <v>923</v>
      </c>
      <c r="B208" s="39" t="s">
        <v>41</v>
      </c>
      <c r="C208" s="39" t="s">
        <v>554</v>
      </c>
      <c r="D208" s="40" t="s">
        <v>924</v>
      </c>
      <c r="E208" s="39" t="s">
        <v>925</v>
      </c>
      <c r="F208" s="39" t="s">
        <v>905</v>
      </c>
      <c r="G208" s="90">
        <v>47.060400000000001</v>
      </c>
      <c r="H208" s="39" t="s">
        <v>557</v>
      </c>
      <c r="I208" s="39" t="s">
        <v>558</v>
      </c>
      <c r="J208" s="80">
        <f t="shared" si="20"/>
        <v>34571.500999568001</v>
      </c>
      <c r="K208" s="80">
        <f t="shared" si="21"/>
        <v>55770.843390512644</v>
      </c>
      <c r="L208" s="45" t="s">
        <v>559</v>
      </c>
      <c r="M208" s="45">
        <f t="shared" si="19"/>
        <v>2624</v>
      </c>
      <c r="N208" s="39" t="s">
        <v>67</v>
      </c>
      <c r="O208" s="38">
        <v>2</v>
      </c>
      <c r="P208" s="38">
        <v>3</v>
      </c>
      <c r="Q208" s="38">
        <v>3</v>
      </c>
      <c r="R208" s="38">
        <v>2</v>
      </c>
      <c r="S208" s="55"/>
      <c r="T208" s="46">
        <f t="shared" si="16"/>
        <v>10</v>
      </c>
      <c r="U208" s="39" t="s">
        <v>165</v>
      </c>
      <c r="V208" s="39" t="s">
        <v>926</v>
      </c>
      <c r="W208" s="39" t="s">
        <v>927</v>
      </c>
      <c r="X208" s="41"/>
      <c r="Y208" s="48">
        <v>2</v>
      </c>
      <c r="Z208" s="48">
        <v>3</v>
      </c>
      <c r="AA208" s="48">
        <v>2</v>
      </c>
      <c r="AB208" s="48"/>
      <c r="AC208" s="46">
        <f t="shared" si="17"/>
        <v>7</v>
      </c>
      <c r="AD208" s="50">
        <f t="shared" si="18"/>
        <v>17</v>
      </c>
      <c r="AE208" s="41" t="s">
        <v>79</v>
      </c>
      <c r="AF208" s="41"/>
      <c r="AG208" s="51"/>
      <c r="AH208" s="51"/>
    </row>
    <row r="209" spans="1:34" s="52" customFormat="1" ht="241.8" x14ac:dyDescent="0.25">
      <c r="A209" s="38" t="s">
        <v>928</v>
      </c>
      <c r="B209" s="39" t="s">
        <v>41</v>
      </c>
      <c r="C209" s="39" t="s">
        <v>554</v>
      </c>
      <c r="D209" s="40" t="s">
        <v>929</v>
      </c>
      <c r="E209" s="39" t="s">
        <v>925</v>
      </c>
      <c r="F209" s="39" t="s">
        <v>905</v>
      </c>
      <c r="G209" s="90">
        <v>47.060400000000001</v>
      </c>
      <c r="H209" s="39" t="s">
        <v>557</v>
      </c>
      <c r="I209" s="39" t="s">
        <v>558</v>
      </c>
      <c r="J209" s="80">
        <f t="shared" si="20"/>
        <v>34571.500999568001</v>
      </c>
      <c r="K209" s="80">
        <f t="shared" si="21"/>
        <v>55770.843390512644</v>
      </c>
      <c r="L209" s="45" t="s">
        <v>559</v>
      </c>
      <c r="M209" s="45">
        <f t="shared" si="19"/>
        <v>2624</v>
      </c>
      <c r="N209" s="39" t="s">
        <v>67</v>
      </c>
      <c r="O209" s="38">
        <v>2</v>
      </c>
      <c r="P209" s="38">
        <v>3</v>
      </c>
      <c r="Q209" s="38">
        <v>3</v>
      </c>
      <c r="R209" s="38">
        <v>2</v>
      </c>
      <c r="S209" s="55"/>
      <c r="T209" s="46">
        <f t="shared" si="16"/>
        <v>10</v>
      </c>
      <c r="U209" s="39" t="s">
        <v>165</v>
      </c>
      <c r="V209" s="39" t="s">
        <v>926</v>
      </c>
      <c r="W209" s="39" t="s">
        <v>927</v>
      </c>
      <c r="X209" s="41"/>
      <c r="Y209" s="48">
        <v>2</v>
      </c>
      <c r="Z209" s="48">
        <v>3</v>
      </c>
      <c r="AA209" s="48">
        <v>2</v>
      </c>
      <c r="AB209" s="48"/>
      <c r="AC209" s="46">
        <f t="shared" si="17"/>
        <v>7</v>
      </c>
      <c r="AD209" s="50">
        <f t="shared" si="18"/>
        <v>17</v>
      </c>
      <c r="AE209" s="41" t="s">
        <v>79</v>
      </c>
      <c r="AF209" s="41"/>
      <c r="AG209" s="51"/>
      <c r="AH209" s="51"/>
    </row>
    <row r="210" spans="1:34" s="52" customFormat="1" ht="241.8" x14ac:dyDescent="0.25">
      <c r="A210" s="38" t="s">
        <v>930</v>
      </c>
      <c r="B210" s="39" t="s">
        <v>41</v>
      </c>
      <c r="C210" s="39" t="s">
        <v>554</v>
      </c>
      <c r="D210" s="40" t="s">
        <v>931</v>
      </c>
      <c r="E210" s="39" t="s">
        <v>925</v>
      </c>
      <c r="F210" s="39" t="s">
        <v>905</v>
      </c>
      <c r="G210" s="90">
        <v>47.060400000000001</v>
      </c>
      <c r="H210" s="39" t="s">
        <v>557</v>
      </c>
      <c r="I210" s="39" t="s">
        <v>558</v>
      </c>
      <c r="J210" s="80">
        <f t="shared" si="20"/>
        <v>34571.500999568001</v>
      </c>
      <c r="K210" s="80">
        <f t="shared" si="21"/>
        <v>55770.843390512644</v>
      </c>
      <c r="L210" s="45" t="s">
        <v>559</v>
      </c>
      <c r="M210" s="45">
        <f t="shared" si="19"/>
        <v>2624</v>
      </c>
      <c r="N210" s="39" t="s">
        <v>67</v>
      </c>
      <c r="O210" s="38">
        <v>2</v>
      </c>
      <c r="P210" s="38">
        <v>3</v>
      </c>
      <c r="Q210" s="38">
        <v>3</v>
      </c>
      <c r="R210" s="38">
        <v>2</v>
      </c>
      <c r="S210" s="55"/>
      <c r="T210" s="46">
        <f t="shared" si="16"/>
        <v>10</v>
      </c>
      <c r="U210" s="39" t="s">
        <v>165</v>
      </c>
      <c r="V210" s="39" t="s">
        <v>926</v>
      </c>
      <c r="W210" s="39" t="s">
        <v>927</v>
      </c>
      <c r="X210" s="41"/>
      <c r="Y210" s="48">
        <v>2</v>
      </c>
      <c r="Z210" s="48">
        <v>3</v>
      </c>
      <c r="AA210" s="48">
        <v>2</v>
      </c>
      <c r="AB210" s="48"/>
      <c r="AC210" s="46">
        <f t="shared" si="17"/>
        <v>7</v>
      </c>
      <c r="AD210" s="50">
        <f t="shared" si="18"/>
        <v>17</v>
      </c>
      <c r="AE210" s="41" t="s">
        <v>79</v>
      </c>
      <c r="AF210" s="41"/>
      <c r="AG210" s="51"/>
      <c r="AH210" s="51"/>
    </row>
    <row r="211" spans="1:34" s="52" customFormat="1" ht="204.6" x14ac:dyDescent="0.25">
      <c r="A211" s="55" t="s">
        <v>1075</v>
      </c>
      <c r="B211" s="41" t="s">
        <v>41</v>
      </c>
      <c r="C211" s="39" t="s">
        <v>554</v>
      </c>
      <c r="D211" s="40" t="s">
        <v>1076</v>
      </c>
      <c r="E211" s="39" t="s">
        <v>1077</v>
      </c>
      <c r="F211" s="39" t="s">
        <v>901</v>
      </c>
      <c r="G211" s="41">
        <v>47.060400000000001</v>
      </c>
      <c r="H211" s="41" t="s">
        <v>162</v>
      </c>
      <c r="I211" s="39" t="s">
        <v>163</v>
      </c>
      <c r="J211" s="42">
        <v>34569.599999999999</v>
      </c>
      <c r="K211" s="80">
        <f>26.812905476*2080</f>
        <v>55770.843390080001</v>
      </c>
      <c r="L211" s="44">
        <v>5248</v>
      </c>
      <c r="M211" s="45">
        <f t="shared" si="19"/>
        <v>2624</v>
      </c>
      <c r="N211" s="39" t="s">
        <v>67</v>
      </c>
      <c r="O211" s="38">
        <v>2</v>
      </c>
      <c r="P211" s="38">
        <v>3</v>
      </c>
      <c r="Q211" s="38">
        <v>3</v>
      </c>
      <c r="R211" s="38">
        <v>2</v>
      </c>
      <c r="S211" s="55"/>
      <c r="T211" s="46">
        <f t="shared" si="16"/>
        <v>10</v>
      </c>
      <c r="U211" s="39" t="s">
        <v>165</v>
      </c>
      <c r="V211" s="41">
        <v>480</v>
      </c>
      <c r="W211" s="39" t="s">
        <v>142</v>
      </c>
      <c r="X211" s="39" t="s">
        <v>1078</v>
      </c>
      <c r="Y211" s="55">
        <v>2</v>
      </c>
      <c r="Z211" s="48">
        <v>2</v>
      </c>
      <c r="AA211" s="48">
        <v>1</v>
      </c>
      <c r="AB211" s="48"/>
      <c r="AC211" s="46">
        <f t="shared" si="17"/>
        <v>5</v>
      </c>
      <c r="AD211" s="50">
        <f t="shared" si="18"/>
        <v>15</v>
      </c>
      <c r="AE211" s="41" t="s">
        <v>288</v>
      </c>
      <c r="AF211" s="39" t="s">
        <v>1079</v>
      </c>
      <c r="AG211" s="51"/>
      <c r="AH211" s="51"/>
    </row>
    <row r="212" spans="1:34" s="52" customFormat="1" ht="204.6" x14ac:dyDescent="0.25">
      <c r="A212" s="55" t="s">
        <v>1080</v>
      </c>
      <c r="B212" s="41" t="s">
        <v>41</v>
      </c>
      <c r="C212" s="39" t="s">
        <v>554</v>
      </c>
      <c r="D212" s="40" t="s">
        <v>1081</v>
      </c>
      <c r="E212" s="39" t="s">
        <v>1077</v>
      </c>
      <c r="F212" s="41" t="s">
        <v>901</v>
      </c>
      <c r="G212" s="41">
        <v>47.060400000000001</v>
      </c>
      <c r="H212" s="41" t="s">
        <v>162</v>
      </c>
      <c r="I212" s="39" t="s">
        <v>163</v>
      </c>
      <c r="J212" s="42">
        <v>34569.599999999999</v>
      </c>
      <c r="K212" s="42">
        <v>64896</v>
      </c>
      <c r="L212" s="44">
        <v>5248</v>
      </c>
      <c r="M212" s="45">
        <f t="shared" si="19"/>
        <v>2624</v>
      </c>
      <c r="N212" s="39" t="s">
        <v>67</v>
      </c>
      <c r="O212" s="38">
        <v>2</v>
      </c>
      <c r="P212" s="38">
        <v>3</v>
      </c>
      <c r="Q212" s="38">
        <v>3</v>
      </c>
      <c r="R212" s="38">
        <v>2</v>
      </c>
      <c r="S212" s="55"/>
      <c r="T212" s="46">
        <f t="shared" si="16"/>
        <v>10</v>
      </c>
      <c r="U212" s="39" t="s">
        <v>165</v>
      </c>
      <c r="V212" s="41">
        <v>480</v>
      </c>
      <c r="W212" s="39" t="s">
        <v>142</v>
      </c>
      <c r="X212" s="39" t="s">
        <v>1078</v>
      </c>
      <c r="Y212" s="48">
        <v>2</v>
      </c>
      <c r="Z212" s="48">
        <v>2</v>
      </c>
      <c r="AA212" s="48">
        <v>1</v>
      </c>
      <c r="AB212" s="48"/>
      <c r="AC212" s="46">
        <f t="shared" si="17"/>
        <v>5</v>
      </c>
      <c r="AD212" s="50">
        <f t="shared" si="18"/>
        <v>15</v>
      </c>
      <c r="AE212" s="41" t="s">
        <v>288</v>
      </c>
      <c r="AF212" s="39" t="s">
        <v>1082</v>
      </c>
      <c r="AG212" s="51"/>
      <c r="AH212" s="51"/>
    </row>
    <row r="213" spans="1:34" s="52" customFormat="1" ht="204.6" x14ac:dyDescent="0.25">
      <c r="A213" s="55" t="s">
        <v>1083</v>
      </c>
      <c r="B213" s="41" t="s">
        <v>41</v>
      </c>
      <c r="C213" s="39" t="s">
        <v>554</v>
      </c>
      <c r="D213" s="40" t="s">
        <v>1084</v>
      </c>
      <c r="E213" s="39" t="s">
        <v>1077</v>
      </c>
      <c r="F213" s="41" t="s">
        <v>901</v>
      </c>
      <c r="G213" s="41">
        <v>47.060400000000001</v>
      </c>
      <c r="H213" s="41" t="s">
        <v>162</v>
      </c>
      <c r="I213" s="39" t="s">
        <v>163</v>
      </c>
      <c r="J213" s="42">
        <v>34569.599999999999</v>
      </c>
      <c r="K213" s="42">
        <v>64896</v>
      </c>
      <c r="L213" s="44">
        <v>5248</v>
      </c>
      <c r="M213" s="45">
        <f t="shared" si="19"/>
        <v>2624</v>
      </c>
      <c r="N213" s="39" t="s">
        <v>67</v>
      </c>
      <c r="O213" s="38">
        <v>2</v>
      </c>
      <c r="P213" s="38">
        <v>3</v>
      </c>
      <c r="Q213" s="38">
        <v>3</v>
      </c>
      <c r="R213" s="38">
        <v>2</v>
      </c>
      <c r="S213" s="55"/>
      <c r="T213" s="46">
        <f t="shared" si="16"/>
        <v>10</v>
      </c>
      <c r="U213" s="39" t="s">
        <v>165</v>
      </c>
      <c r="V213" s="41">
        <v>480</v>
      </c>
      <c r="W213" s="39" t="s">
        <v>142</v>
      </c>
      <c r="X213" s="39" t="s">
        <v>1078</v>
      </c>
      <c r="Y213" s="48">
        <v>2</v>
      </c>
      <c r="Z213" s="48">
        <v>2</v>
      </c>
      <c r="AA213" s="48">
        <v>1</v>
      </c>
      <c r="AB213" s="48"/>
      <c r="AC213" s="46">
        <f t="shared" si="17"/>
        <v>5</v>
      </c>
      <c r="AD213" s="50">
        <f t="shared" si="18"/>
        <v>15</v>
      </c>
      <c r="AE213" s="41" t="s">
        <v>288</v>
      </c>
      <c r="AF213" s="39" t="s">
        <v>1082</v>
      </c>
      <c r="AG213" s="51"/>
      <c r="AH213" s="51"/>
    </row>
    <row r="214" spans="1:34" s="52" customFormat="1" ht="148.80000000000001" x14ac:dyDescent="0.25">
      <c r="A214" s="55" t="s">
        <v>1085</v>
      </c>
      <c r="B214" s="41" t="s">
        <v>41</v>
      </c>
      <c r="C214" s="39" t="s">
        <v>554</v>
      </c>
      <c r="D214" s="40" t="s">
        <v>1086</v>
      </c>
      <c r="E214" s="39" t="s">
        <v>904</v>
      </c>
      <c r="F214" s="39" t="s">
        <v>581</v>
      </c>
      <c r="G214" s="90">
        <v>47.060499999999998</v>
      </c>
      <c r="H214" s="39" t="s">
        <v>582</v>
      </c>
      <c r="I214" s="39" t="s">
        <v>583</v>
      </c>
      <c r="J214" s="80">
        <f>16.6209139421*2080</f>
        <v>34571.500999568001</v>
      </c>
      <c r="K214" s="80">
        <f>26.812905476*2080</f>
        <v>55770.843390080001</v>
      </c>
      <c r="L214" s="45" t="s">
        <v>587</v>
      </c>
      <c r="M214" s="45">
        <f t="shared" si="19"/>
        <v>714.5</v>
      </c>
      <c r="N214" s="39" t="s">
        <v>67</v>
      </c>
      <c r="O214" s="38">
        <v>2</v>
      </c>
      <c r="P214" s="38">
        <v>2</v>
      </c>
      <c r="Q214" s="38">
        <v>3</v>
      </c>
      <c r="R214" s="38">
        <v>2</v>
      </c>
      <c r="S214" s="55"/>
      <c r="T214" s="46">
        <f t="shared" si="16"/>
        <v>9</v>
      </c>
      <c r="U214" s="39" t="s">
        <v>123</v>
      </c>
      <c r="V214" s="41">
        <v>150</v>
      </c>
      <c r="W214" s="39" t="s">
        <v>70</v>
      </c>
      <c r="X214" s="39" t="s">
        <v>909</v>
      </c>
      <c r="Y214" s="48">
        <v>2</v>
      </c>
      <c r="Z214" s="48">
        <v>3</v>
      </c>
      <c r="AA214" s="48">
        <v>2</v>
      </c>
      <c r="AB214" s="48"/>
      <c r="AC214" s="46">
        <f t="shared" si="17"/>
        <v>7</v>
      </c>
      <c r="AD214" s="50">
        <f t="shared" si="18"/>
        <v>16</v>
      </c>
      <c r="AE214" s="41" t="s">
        <v>288</v>
      </c>
      <c r="AF214" s="39" t="s">
        <v>906</v>
      </c>
      <c r="AG214" s="51"/>
      <c r="AH214" s="51"/>
    </row>
    <row r="215" spans="1:34" s="52" customFormat="1" ht="148.80000000000001" x14ac:dyDescent="0.25">
      <c r="A215" s="55" t="s">
        <v>1087</v>
      </c>
      <c r="B215" s="41" t="s">
        <v>41</v>
      </c>
      <c r="C215" s="39" t="s">
        <v>554</v>
      </c>
      <c r="D215" s="40" t="s">
        <v>1088</v>
      </c>
      <c r="E215" s="39" t="s">
        <v>904</v>
      </c>
      <c r="F215" s="39" t="s">
        <v>581</v>
      </c>
      <c r="G215" s="90">
        <v>47.060499999999998</v>
      </c>
      <c r="H215" s="39" t="s">
        <v>582</v>
      </c>
      <c r="I215" s="39" t="s">
        <v>583</v>
      </c>
      <c r="J215" s="80">
        <f>16.6209139421*2080</f>
        <v>34571.500999568001</v>
      </c>
      <c r="K215" s="80">
        <f>26.812905476*2080</f>
        <v>55770.843390080001</v>
      </c>
      <c r="L215" s="45" t="s">
        <v>587</v>
      </c>
      <c r="M215" s="45">
        <f t="shared" si="19"/>
        <v>714.5</v>
      </c>
      <c r="N215" s="39" t="s">
        <v>67</v>
      </c>
      <c r="O215" s="38">
        <v>2</v>
      </c>
      <c r="P215" s="38">
        <v>2</v>
      </c>
      <c r="Q215" s="38">
        <v>3</v>
      </c>
      <c r="R215" s="38">
        <v>2</v>
      </c>
      <c r="S215" s="55"/>
      <c r="T215" s="46">
        <f t="shared" si="16"/>
        <v>9</v>
      </c>
      <c r="U215" s="39" t="s">
        <v>123</v>
      </c>
      <c r="V215" s="41">
        <v>150</v>
      </c>
      <c r="W215" s="39" t="s">
        <v>70</v>
      </c>
      <c r="X215" s="39" t="s">
        <v>909</v>
      </c>
      <c r="Y215" s="48">
        <v>2</v>
      </c>
      <c r="Z215" s="48">
        <v>3</v>
      </c>
      <c r="AA215" s="48">
        <v>2</v>
      </c>
      <c r="AB215" s="48"/>
      <c r="AC215" s="46">
        <f t="shared" si="17"/>
        <v>7</v>
      </c>
      <c r="AD215" s="50">
        <f t="shared" si="18"/>
        <v>16</v>
      </c>
      <c r="AE215" s="41" t="s">
        <v>288</v>
      </c>
      <c r="AF215" s="39" t="s">
        <v>906</v>
      </c>
      <c r="AG215" s="51"/>
      <c r="AH215" s="51"/>
    </row>
    <row r="216" spans="1:34" s="52" customFormat="1" ht="148.80000000000001" x14ac:dyDescent="0.25">
      <c r="A216" s="55" t="s">
        <v>1545</v>
      </c>
      <c r="B216" s="41" t="s">
        <v>41</v>
      </c>
      <c r="C216" s="39" t="s">
        <v>554</v>
      </c>
      <c r="D216" s="40" t="s">
        <v>1090</v>
      </c>
      <c r="E216" s="39" t="s">
        <v>904</v>
      </c>
      <c r="F216" s="39" t="s">
        <v>581</v>
      </c>
      <c r="G216" s="90">
        <v>47.060499999999998</v>
      </c>
      <c r="H216" s="39" t="s">
        <v>582</v>
      </c>
      <c r="I216" s="39" t="s">
        <v>583</v>
      </c>
      <c r="J216" s="80">
        <f>16.6209139421*2080</f>
        <v>34571.500999568001</v>
      </c>
      <c r="K216" s="80">
        <f>26.812905476*2080</f>
        <v>55770.843390080001</v>
      </c>
      <c r="L216" s="45" t="s">
        <v>587</v>
      </c>
      <c r="M216" s="45">
        <f t="shared" si="19"/>
        <v>714.5</v>
      </c>
      <c r="N216" s="39" t="s">
        <v>67</v>
      </c>
      <c r="O216" s="38">
        <v>2</v>
      </c>
      <c r="P216" s="38">
        <v>2</v>
      </c>
      <c r="Q216" s="38">
        <v>3</v>
      </c>
      <c r="R216" s="38">
        <v>2</v>
      </c>
      <c r="S216" s="55"/>
      <c r="T216" s="46">
        <f t="shared" si="16"/>
        <v>9</v>
      </c>
      <c r="U216" s="39" t="s">
        <v>123</v>
      </c>
      <c r="V216" s="41">
        <v>150</v>
      </c>
      <c r="W216" s="39" t="s">
        <v>70</v>
      </c>
      <c r="X216" s="39" t="s">
        <v>909</v>
      </c>
      <c r="Y216" s="48">
        <v>2</v>
      </c>
      <c r="Z216" s="48">
        <v>3</v>
      </c>
      <c r="AA216" s="48">
        <v>2</v>
      </c>
      <c r="AB216" s="48"/>
      <c r="AC216" s="46">
        <f t="shared" si="17"/>
        <v>7</v>
      </c>
      <c r="AD216" s="50">
        <f t="shared" si="18"/>
        <v>16</v>
      </c>
      <c r="AE216" s="41" t="s">
        <v>288</v>
      </c>
      <c r="AF216" s="39" t="s">
        <v>1079</v>
      </c>
      <c r="AG216" s="51"/>
      <c r="AH216" s="51"/>
    </row>
    <row r="217" spans="1:34" s="52" customFormat="1" ht="148.80000000000001" x14ac:dyDescent="0.25">
      <c r="A217" s="55" t="s">
        <v>1546</v>
      </c>
      <c r="B217" s="41" t="s">
        <v>41</v>
      </c>
      <c r="C217" s="39" t="s">
        <v>554</v>
      </c>
      <c r="D217" s="40" t="s">
        <v>1092</v>
      </c>
      <c r="E217" s="39" t="s">
        <v>904</v>
      </c>
      <c r="F217" s="39" t="s">
        <v>581</v>
      </c>
      <c r="G217" s="90">
        <v>47.060499999999998</v>
      </c>
      <c r="H217" s="39" t="s">
        <v>582</v>
      </c>
      <c r="I217" s="39" t="s">
        <v>583</v>
      </c>
      <c r="J217" s="80">
        <f>16.6209139421*2080</f>
        <v>34571.500999568001</v>
      </c>
      <c r="K217" s="80">
        <f>26.812905476*2080</f>
        <v>55770.843390080001</v>
      </c>
      <c r="L217" s="45" t="s">
        <v>587</v>
      </c>
      <c r="M217" s="45">
        <f t="shared" si="19"/>
        <v>714.5</v>
      </c>
      <c r="N217" s="39" t="s">
        <v>67</v>
      </c>
      <c r="O217" s="38">
        <v>2</v>
      </c>
      <c r="P217" s="38">
        <v>2</v>
      </c>
      <c r="Q217" s="38">
        <v>3</v>
      </c>
      <c r="R217" s="38">
        <v>2</v>
      </c>
      <c r="S217" s="55"/>
      <c r="T217" s="46">
        <f t="shared" si="16"/>
        <v>9</v>
      </c>
      <c r="U217" s="39" t="s">
        <v>123</v>
      </c>
      <c r="V217" s="41">
        <v>150</v>
      </c>
      <c r="W217" s="39" t="s">
        <v>70</v>
      </c>
      <c r="X217" s="39" t="s">
        <v>909</v>
      </c>
      <c r="Y217" s="48">
        <v>2</v>
      </c>
      <c r="Z217" s="48">
        <v>3</v>
      </c>
      <c r="AA217" s="48">
        <v>2</v>
      </c>
      <c r="AB217" s="48"/>
      <c r="AC217" s="46">
        <f t="shared" si="17"/>
        <v>7</v>
      </c>
      <c r="AD217" s="50">
        <f t="shared" si="18"/>
        <v>16</v>
      </c>
      <c r="AE217" s="41" t="s">
        <v>288</v>
      </c>
      <c r="AF217" s="39" t="s">
        <v>1079</v>
      </c>
      <c r="AG217" s="51"/>
      <c r="AH217" s="51"/>
    </row>
    <row r="218" spans="1:34" s="52" customFormat="1" ht="223.2" x14ac:dyDescent="0.25">
      <c r="A218" s="55" t="s">
        <v>1093</v>
      </c>
      <c r="B218" s="41" t="s">
        <v>41</v>
      </c>
      <c r="C218" s="39" t="s">
        <v>554</v>
      </c>
      <c r="D218" s="40" t="s">
        <v>1094</v>
      </c>
      <c r="E218" s="39" t="s">
        <v>1095</v>
      </c>
      <c r="F218" s="41" t="s">
        <v>1096</v>
      </c>
      <c r="G218" s="41">
        <v>49.020499999999998</v>
      </c>
      <c r="H218" s="41" t="s">
        <v>1097</v>
      </c>
      <c r="I218" s="39" t="s">
        <v>1098</v>
      </c>
      <c r="J218" s="42">
        <v>35776</v>
      </c>
      <c r="K218" s="42">
        <v>56243.199999999997</v>
      </c>
      <c r="L218" s="44">
        <v>17614</v>
      </c>
      <c r="M218" s="45">
        <f t="shared" si="19"/>
        <v>8807</v>
      </c>
      <c r="N218" s="39" t="s">
        <v>67</v>
      </c>
      <c r="O218" s="38">
        <v>1</v>
      </c>
      <c r="P218" s="38">
        <v>3</v>
      </c>
      <c r="Q218" s="38">
        <v>3</v>
      </c>
      <c r="R218" s="38">
        <v>2</v>
      </c>
      <c r="S218" s="55"/>
      <c r="T218" s="46">
        <f t="shared" si="16"/>
        <v>9</v>
      </c>
      <c r="U218" s="39" t="s">
        <v>573</v>
      </c>
      <c r="V218" s="41">
        <v>180</v>
      </c>
      <c r="W218" s="39" t="s">
        <v>244</v>
      </c>
      <c r="X218" s="39" t="s">
        <v>1099</v>
      </c>
      <c r="Y218" s="48">
        <v>1</v>
      </c>
      <c r="Z218" s="48">
        <v>3</v>
      </c>
      <c r="AA218" s="48">
        <v>2</v>
      </c>
      <c r="AB218" s="48"/>
      <c r="AC218" s="46">
        <f t="shared" si="17"/>
        <v>6</v>
      </c>
      <c r="AD218" s="50">
        <f t="shared" si="18"/>
        <v>15</v>
      </c>
      <c r="AE218" s="41" t="s">
        <v>288</v>
      </c>
      <c r="AF218" s="39" t="s">
        <v>1100</v>
      </c>
      <c r="AG218" s="51"/>
      <c r="AH218" s="51"/>
    </row>
    <row r="219" spans="1:34" s="52" customFormat="1" ht="223.2" x14ac:dyDescent="0.25">
      <c r="A219" s="55" t="s">
        <v>1101</v>
      </c>
      <c r="B219" s="41" t="s">
        <v>41</v>
      </c>
      <c r="C219" s="39" t="s">
        <v>554</v>
      </c>
      <c r="D219" s="40" t="s">
        <v>1102</v>
      </c>
      <c r="E219" s="39" t="s">
        <v>1103</v>
      </c>
      <c r="F219" s="41" t="s">
        <v>1096</v>
      </c>
      <c r="G219" s="41">
        <v>49.020499999999998</v>
      </c>
      <c r="H219" s="41" t="s">
        <v>1097</v>
      </c>
      <c r="I219" s="39" t="s">
        <v>1098</v>
      </c>
      <c r="J219" s="42">
        <v>35776</v>
      </c>
      <c r="K219" s="42">
        <v>56243.199999999997</v>
      </c>
      <c r="L219" s="44">
        <v>17614</v>
      </c>
      <c r="M219" s="45">
        <f t="shared" si="19"/>
        <v>8807</v>
      </c>
      <c r="N219" s="39" t="s">
        <v>67</v>
      </c>
      <c r="O219" s="38">
        <v>1</v>
      </c>
      <c r="P219" s="38">
        <v>3</v>
      </c>
      <c r="Q219" s="38">
        <v>3</v>
      </c>
      <c r="R219" s="38">
        <v>2</v>
      </c>
      <c r="S219" s="55"/>
      <c r="T219" s="46">
        <f t="shared" si="16"/>
        <v>9</v>
      </c>
      <c r="U219" s="39" t="s">
        <v>573</v>
      </c>
      <c r="V219" s="41">
        <v>180</v>
      </c>
      <c r="W219" s="39" t="s">
        <v>244</v>
      </c>
      <c r="X219" s="39" t="s">
        <v>1099</v>
      </c>
      <c r="Y219" s="48">
        <v>1</v>
      </c>
      <c r="Z219" s="48">
        <v>3</v>
      </c>
      <c r="AA219" s="48">
        <v>2</v>
      </c>
      <c r="AB219" s="48"/>
      <c r="AC219" s="46">
        <f t="shared" si="17"/>
        <v>6</v>
      </c>
      <c r="AD219" s="50">
        <f t="shared" si="18"/>
        <v>15</v>
      </c>
      <c r="AE219" s="41" t="s">
        <v>288</v>
      </c>
      <c r="AF219" s="39" t="s">
        <v>1100</v>
      </c>
      <c r="AG219" s="51"/>
      <c r="AH219" s="51"/>
    </row>
    <row r="220" spans="1:34" s="52" customFormat="1" ht="223.2" x14ac:dyDescent="0.25">
      <c r="A220" s="55" t="s">
        <v>1104</v>
      </c>
      <c r="B220" s="41" t="s">
        <v>41</v>
      </c>
      <c r="C220" s="39" t="s">
        <v>554</v>
      </c>
      <c r="D220" s="40" t="s">
        <v>1105</v>
      </c>
      <c r="E220" s="39" t="s">
        <v>1103</v>
      </c>
      <c r="F220" s="41" t="s">
        <v>1106</v>
      </c>
      <c r="G220" s="41">
        <v>47.060499999999998</v>
      </c>
      <c r="H220" s="41" t="s">
        <v>1107</v>
      </c>
      <c r="I220" s="39" t="s">
        <v>1098</v>
      </c>
      <c r="J220" s="42">
        <v>34569.599999999999</v>
      </c>
      <c r="K220" s="42">
        <v>64896</v>
      </c>
      <c r="L220" s="44">
        <v>1429</v>
      </c>
      <c r="M220" s="45">
        <f t="shared" si="19"/>
        <v>714.5</v>
      </c>
      <c r="N220" s="39" t="s">
        <v>67</v>
      </c>
      <c r="O220" s="38">
        <v>1</v>
      </c>
      <c r="P220" s="38">
        <v>3</v>
      </c>
      <c r="Q220" s="38">
        <v>3</v>
      </c>
      <c r="R220" s="38">
        <v>2</v>
      </c>
      <c r="S220" s="55"/>
      <c r="T220" s="46">
        <f t="shared" si="16"/>
        <v>9</v>
      </c>
      <c r="U220" s="39" t="s">
        <v>573</v>
      </c>
      <c r="V220" s="41">
        <v>180</v>
      </c>
      <c r="W220" s="39" t="s">
        <v>244</v>
      </c>
      <c r="X220" s="39" t="s">
        <v>1099</v>
      </c>
      <c r="Y220" s="48">
        <v>1</v>
      </c>
      <c r="Z220" s="48">
        <v>3</v>
      </c>
      <c r="AA220" s="48">
        <v>2</v>
      </c>
      <c r="AB220" s="48"/>
      <c r="AC220" s="46">
        <f t="shared" si="17"/>
        <v>6</v>
      </c>
      <c r="AD220" s="50">
        <f t="shared" si="18"/>
        <v>15</v>
      </c>
      <c r="AE220" s="41" t="s">
        <v>288</v>
      </c>
      <c r="AF220" s="39" t="s">
        <v>1100</v>
      </c>
      <c r="AG220" s="51"/>
      <c r="AH220" s="51"/>
    </row>
    <row r="221" spans="1:34" s="52" customFormat="1" ht="241.8" x14ac:dyDescent="0.25">
      <c r="A221" s="55" t="s">
        <v>1108</v>
      </c>
      <c r="B221" s="41" t="s">
        <v>41</v>
      </c>
      <c r="C221" s="39" t="s">
        <v>554</v>
      </c>
      <c r="D221" s="40" t="s">
        <v>1109</v>
      </c>
      <c r="E221" s="39" t="s">
        <v>1110</v>
      </c>
      <c r="F221" s="41" t="s">
        <v>918</v>
      </c>
      <c r="G221" s="41">
        <v>47.060299999999998</v>
      </c>
      <c r="H221" s="41" t="s">
        <v>1111</v>
      </c>
      <c r="I221" s="39" t="s">
        <v>1112</v>
      </c>
      <c r="J221" s="42">
        <v>34569.599999999999</v>
      </c>
      <c r="K221" s="42">
        <v>64896</v>
      </c>
      <c r="L221" s="44">
        <v>1429</v>
      </c>
      <c r="M221" s="45">
        <f t="shared" si="19"/>
        <v>714.5</v>
      </c>
      <c r="N221" s="39" t="s">
        <v>67</v>
      </c>
      <c r="O221" s="38">
        <v>2</v>
      </c>
      <c r="P221" s="38">
        <v>2</v>
      </c>
      <c r="Q221" s="38">
        <v>3</v>
      </c>
      <c r="R221" s="38">
        <v>2</v>
      </c>
      <c r="S221" s="55"/>
      <c r="T221" s="46">
        <f t="shared" si="16"/>
        <v>9</v>
      </c>
      <c r="U221" s="39" t="s">
        <v>1113</v>
      </c>
      <c r="V221" s="41">
        <v>1020</v>
      </c>
      <c r="W221" s="39" t="s">
        <v>142</v>
      </c>
      <c r="X221" s="39" t="s">
        <v>71</v>
      </c>
      <c r="Y221" s="48">
        <v>2</v>
      </c>
      <c r="Z221" s="48">
        <v>1</v>
      </c>
      <c r="AA221" s="48">
        <v>3</v>
      </c>
      <c r="AB221" s="48"/>
      <c r="AC221" s="46">
        <f t="shared" si="17"/>
        <v>6</v>
      </c>
      <c r="AD221" s="50">
        <f t="shared" si="18"/>
        <v>15</v>
      </c>
      <c r="AE221" s="41" t="s">
        <v>288</v>
      </c>
      <c r="AF221" s="39" t="s">
        <v>1082</v>
      </c>
      <c r="AG221" s="51"/>
      <c r="AH221" s="51"/>
    </row>
    <row r="222" spans="1:34" s="52" customFormat="1" ht="279" x14ac:dyDescent="0.25">
      <c r="A222" s="55" t="s">
        <v>1114</v>
      </c>
      <c r="B222" s="41" t="s">
        <v>41</v>
      </c>
      <c r="C222" s="39" t="s">
        <v>554</v>
      </c>
      <c r="D222" s="40" t="s">
        <v>1115</v>
      </c>
      <c r="E222" s="39" t="s">
        <v>1116</v>
      </c>
      <c r="F222" s="41" t="s">
        <v>1117</v>
      </c>
      <c r="G222" s="41">
        <v>49.010899999999999</v>
      </c>
      <c r="H222" s="41" t="s">
        <v>1118</v>
      </c>
      <c r="I222" s="39" t="s">
        <v>1119</v>
      </c>
      <c r="J222" s="42">
        <v>36483.199999999997</v>
      </c>
      <c r="K222" s="42">
        <v>83720</v>
      </c>
      <c r="L222" s="44">
        <v>246</v>
      </c>
      <c r="M222" s="45">
        <f t="shared" si="19"/>
        <v>123</v>
      </c>
      <c r="N222" s="39" t="s">
        <v>67</v>
      </c>
      <c r="O222" s="38">
        <v>2</v>
      </c>
      <c r="P222" s="38">
        <v>1</v>
      </c>
      <c r="Q222" s="38">
        <v>3</v>
      </c>
      <c r="R222" s="38">
        <v>2</v>
      </c>
      <c r="S222" s="38">
        <v>1</v>
      </c>
      <c r="T222" s="46">
        <f t="shared" si="16"/>
        <v>9</v>
      </c>
      <c r="U222" s="39" t="s">
        <v>1120</v>
      </c>
      <c r="V222" s="41">
        <v>40</v>
      </c>
      <c r="W222" s="39" t="s">
        <v>78</v>
      </c>
      <c r="X222" s="39" t="s">
        <v>71</v>
      </c>
      <c r="Y222" s="48">
        <v>2</v>
      </c>
      <c r="Z222" s="48">
        <v>1</v>
      </c>
      <c r="AA222" s="48">
        <v>3</v>
      </c>
      <c r="AB222" s="48"/>
      <c r="AC222" s="46">
        <f t="shared" si="17"/>
        <v>6</v>
      </c>
      <c r="AD222" s="50">
        <f t="shared" si="18"/>
        <v>15</v>
      </c>
      <c r="AE222" s="41" t="s">
        <v>288</v>
      </c>
      <c r="AF222" s="39" t="s">
        <v>1121</v>
      </c>
      <c r="AG222" s="51"/>
      <c r="AH222" s="51"/>
    </row>
    <row r="223" spans="1:34" s="52" customFormat="1" ht="204.6" x14ac:dyDescent="0.25">
      <c r="A223" s="55" t="s">
        <v>1206</v>
      </c>
      <c r="B223" s="41" t="s">
        <v>41</v>
      </c>
      <c r="C223" s="39" t="s">
        <v>554</v>
      </c>
      <c r="D223" s="40" t="s">
        <v>1207</v>
      </c>
      <c r="E223" s="39" t="s">
        <v>1077</v>
      </c>
      <c r="F223" s="41" t="s">
        <v>901</v>
      </c>
      <c r="G223" s="41">
        <v>47.060400000000001</v>
      </c>
      <c r="H223" s="41" t="s">
        <v>162</v>
      </c>
      <c r="I223" s="39" t="s">
        <v>163</v>
      </c>
      <c r="J223" s="42">
        <v>34569.599999999999</v>
      </c>
      <c r="K223" s="42">
        <v>64896</v>
      </c>
      <c r="L223" s="44">
        <v>5248</v>
      </c>
      <c r="M223" s="45">
        <f t="shared" si="19"/>
        <v>2624</v>
      </c>
      <c r="N223" s="39" t="s">
        <v>67</v>
      </c>
      <c r="O223" s="38">
        <v>2</v>
      </c>
      <c r="P223" s="38">
        <v>3</v>
      </c>
      <c r="Q223" s="38">
        <v>3</v>
      </c>
      <c r="R223" s="38">
        <v>2</v>
      </c>
      <c r="S223" s="55"/>
      <c r="T223" s="46">
        <f t="shared" si="16"/>
        <v>10</v>
      </c>
      <c r="U223" s="39" t="s">
        <v>165</v>
      </c>
      <c r="V223" s="41">
        <v>480</v>
      </c>
      <c r="W223" s="39" t="s">
        <v>285</v>
      </c>
      <c r="X223" s="39" t="s">
        <v>1078</v>
      </c>
      <c r="Y223" s="48">
        <v>1</v>
      </c>
      <c r="Z223" s="48">
        <v>2</v>
      </c>
      <c r="AA223" s="48">
        <v>1</v>
      </c>
      <c r="AB223" s="48"/>
      <c r="AC223" s="46">
        <f t="shared" si="17"/>
        <v>4</v>
      </c>
      <c r="AD223" s="50">
        <f t="shared" si="18"/>
        <v>14</v>
      </c>
      <c r="AE223" s="41" t="s">
        <v>435</v>
      </c>
      <c r="AF223" s="39" t="s">
        <v>1082</v>
      </c>
      <c r="AG223" s="51"/>
      <c r="AH223" s="51"/>
    </row>
    <row r="224" spans="1:34" s="52" customFormat="1" ht="204.6" x14ac:dyDescent="0.25">
      <c r="A224" s="55" t="s">
        <v>1208</v>
      </c>
      <c r="B224" s="41" t="s">
        <v>41</v>
      </c>
      <c r="C224" s="39" t="s">
        <v>554</v>
      </c>
      <c r="D224" s="40" t="s">
        <v>1209</v>
      </c>
      <c r="E224" s="39" t="s">
        <v>1077</v>
      </c>
      <c r="F224" s="41" t="s">
        <v>901</v>
      </c>
      <c r="G224" s="41">
        <v>47.060400000000001</v>
      </c>
      <c r="H224" s="41" t="s">
        <v>162</v>
      </c>
      <c r="I224" s="39" t="s">
        <v>163</v>
      </c>
      <c r="J224" s="42">
        <v>34569.599999999999</v>
      </c>
      <c r="K224" s="42">
        <v>64896</v>
      </c>
      <c r="L224" s="44">
        <v>5248</v>
      </c>
      <c r="M224" s="45">
        <f t="shared" si="19"/>
        <v>2624</v>
      </c>
      <c r="N224" s="39" t="s">
        <v>67</v>
      </c>
      <c r="O224" s="38">
        <v>2</v>
      </c>
      <c r="P224" s="38">
        <v>3</v>
      </c>
      <c r="Q224" s="38">
        <v>3</v>
      </c>
      <c r="R224" s="38">
        <v>2</v>
      </c>
      <c r="S224" s="55"/>
      <c r="T224" s="46">
        <f t="shared" si="16"/>
        <v>10</v>
      </c>
      <c r="U224" s="39" t="s">
        <v>165</v>
      </c>
      <c r="V224" s="41">
        <v>480</v>
      </c>
      <c r="W224" s="39" t="s">
        <v>285</v>
      </c>
      <c r="X224" s="39" t="s">
        <v>1078</v>
      </c>
      <c r="Y224" s="48">
        <v>1</v>
      </c>
      <c r="Z224" s="48">
        <v>2</v>
      </c>
      <c r="AA224" s="48">
        <v>1</v>
      </c>
      <c r="AB224" s="48"/>
      <c r="AC224" s="46">
        <f t="shared" si="17"/>
        <v>4</v>
      </c>
      <c r="AD224" s="50">
        <f t="shared" si="18"/>
        <v>14</v>
      </c>
      <c r="AE224" s="41" t="s">
        <v>435</v>
      </c>
      <c r="AF224" s="39" t="s">
        <v>1082</v>
      </c>
      <c r="AG224" s="51"/>
      <c r="AH224" s="51"/>
    </row>
    <row r="225" spans="1:34" s="52" customFormat="1" ht="204.6" x14ac:dyDescent="0.25">
      <c r="A225" s="55" t="s">
        <v>1210</v>
      </c>
      <c r="B225" s="41" t="s">
        <v>41</v>
      </c>
      <c r="C225" s="39" t="s">
        <v>554</v>
      </c>
      <c r="D225" s="40" t="s">
        <v>1211</v>
      </c>
      <c r="E225" s="39" t="s">
        <v>1077</v>
      </c>
      <c r="F225" s="41" t="s">
        <v>901</v>
      </c>
      <c r="G225" s="41">
        <v>47.060400000000001</v>
      </c>
      <c r="H225" s="41" t="s">
        <v>162</v>
      </c>
      <c r="I225" s="39" t="s">
        <v>163</v>
      </c>
      <c r="J225" s="42">
        <v>34569.599999999999</v>
      </c>
      <c r="K225" s="42">
        <v>64896</v>
      </c>
      <c r="L225" s="44">
        <v>5248</v>
      </c>
      <c r="M225" s="45">
        <f t="shared" si="19"/>
        <v>2624</v>
      </c>
      <c r="N225" s="39" t="s">
        <v>67</v>
      </c>
      <c r="O225" s="38">
        <v>2</v>
      </c>
      <c r="P225" s="38">
        <v>3</v>
      </c>
      <c r="Q225" s="38">
        <v>3</v>
      </c>
      <c r="R225" s="38">
        <v>2</v>
      </c>
      <c r="S225" s="55"/>
      <c r="T225" s="46">
        <f t="shared" si="16"/>
        <v>10</v>
      </c>
      <c r="U225" s="39" t="s">
        <v>165</v>
      </c>
      <c r="V225" s="41">
        <v>480</v>
      </c>
      <c r="W225" s="39" t="s">
        <v>285</v>
      </c>
      <c r="X225" s="39" t="s">
        <v>1078</v>
      </c>
      <c r="Y225" s="48">
        <v>1</v>
      </c>
      <c r="Z225" s="48">
        <v>2</v>
      </c>
      <c r="AA225" s="48">
        <v>1</v>
      </c>
      <c r="AB225" s="48"/>
      <c r="AC225" s="46">
        <f t="shared" si="17"/>
        <v>4</v>
      </c>
      <c r="AD225" s="50">
        <f t="shared" si="18"/>
        <v>14</v>
      </c>
      <c r="AE225" s="41" t="s">
        <v>435</v>
      </c>
      <c r="AF225" s="39" t="s">
        <v>1082</v>
      </c>
      <c r="AG225" s="51"/>
      <c r="AH225" s="51"/>
    </row>
    <row r="226" spans="1:34" s="52" customFormat="1" ht="204.6" x14ac:dyDescent="0.25">
      <c r="A226" s="55" t="s">
        <v>1212</v>
      </c>
      <c r="B226" s="41" t="s">
        <v>41</v>
      </c>
      <c r="C226" s="39" t="s">
        <v>554</v>
      </c>
      <c r="D226" s="40" t="s">
        <v>1213</v>
      </c>
      <c r="E226" s="39" t="s">
        <v>1077</v>
      </c>
      <c r="F226" s="41" t="s">
        <v>901</v>
      </c>
      <c r="G226" s="41">
        <v>47.060400000000001</v>
      </c>
      <c r="H226" s="41" t="s">
        <v>162</v>
      </c>
      <c r="I226" s="39" t="s">
        <v>163</v>
      </c>
      <c r="J226" s="42">
        <v>34569.599999999999</v>
      </c>
      <c r="K226" s="42">
        <v>64896</v>
      </c>
      <c r="L226" s="44">
        <v>5248</v>
      </c>
      <c r="M226" s="45">
        <f t="shared" si="19"/>
        <v>2624</v>
      </c>
      <c r="N226" s="39" t="s">
        <v>67</v>
      </c>
      <c r="O226" s="38">
        <v>2</v>
      </c>
      <c r="P226" s="38">
        <v>3</v>
      </c>
      <c r="Q226" s="38">
        <v>3</v>
      </c>
      <c r="R226" s="38">
        <v>2</v>
      </c>
      <c r="S226" s="55"/>
      <c r="T226" s="46">
        <f t="shared" si="16"/>
        <v>10</v>
      </c>
      <c r="U226" s="39" t="s">
        <v>165</v>
      </c>
      <c r="V226" s="41">
        <v>480</v>
      </c>
      <c r="W226" s="39" t="s">
        <v>285</v>
      </c>
      <c r="X226" s="39" t="s">
        <v>1078</v>
      </c>
      <c r="Y226" s="48">
        <v>1</v>
      </c>
      <c r="Z226" s="48">
        <v>2</v>
      </c>
      <c r="AA226" s="48">
        <v>1</v>
      </c>
      <c r="AB226" s="48"/>
      <c r="AC226" s="46">
        <f t="shared" si="17"/>
        <v>4</v>
      </c>
      <c r="AD226" s="50">
        <f t="shared" si="18"/>
        <v>14</v>
      </c>
      <c r="AE226" s="41" t="s">
        <v>435</v>
      </c>
      <c r="AF226" s="39" t="s">
        <v>1082</v>
      </c>
      <c r="AG226" s="51"/>
      <c r="AH226" s="51"/>
    </row>
    <row r="227" spans="1:34" s="52" customFormat="1" ht="204.6" x14ac:dyDescent="0.25">
      <c r="A227" s="55" t="s">
        <v>1214</v>
      </c>
      <c r="B227" s="41" t="s">
        <v>41</v>
      </c>
      <c r="C227" s="39" t="s">
        <v>554</v>
      </c>
      <c r="D227" s="40" t="s">
        <v>1215</v>
      </c>
      <c r="E227" s="39" t="s">
        <v>1077</v>
      </c>
      <c r="F227" s="41" t="s">
        <v>901</v>
      </c>
      <c r="G227" s="41">
        <v>47.060400000000001</v>
      </c>
      <c r="H227" s="41" t="s">
        <v>162</v>
      </c>
      <c r="I227" s="39" t="s">
        <v>163</v>
      </c>
      <c r="J227" s="42">
        <v>34569.599999999999</v>
      </c>
      <c r="K227" s="42">
        <v>64896</v>
      </c>
      <c r="L227" s="44">
        <v>5248</v>
      </c>
      <c r="M227" s="45">
        <f t="shared" si="19"/>
        <v>2624</v>
      </c>
      <c r="N227" s="39" t="s">
        <v>67</v>
      </c>
      <c r="O227" s="38">
        <v>2</v>
      </c>
      <c r="P227" s="38">
        <v>3</v>
      </c>
      <c r="Q227" s="38">
        <v>3</v>
      </c>
      <c r="R227" s="38">
        <v>2</v>
      </c>
      <c r="S227" s="55"/>
      <c r="T227" s="46">
        <f t="shared" si="16"/>
        <v>10</v>
      </c>
      <c r="U227" s="39" t="s">
        <v>165</v>
      </c>
      <c r="V227" s="41">
        <v>480</v>
      </c>
      <c r="W227" s="39" t="s">
        <v>285</v>
      </c>
      <c r="X227" s="39" t="s">
        <v>1078</v>
      </c>
      <c r="Y227" s="48">
        <v>1</v>
      </c>
      <c r="Z227" s="48">
        <v>2</v>
      </c>
      <c r="AA227" s="48">
        <v>1</v>
      </c>
      <c r="AB227" s="48"/>
      <c r="AC227" s="46">
        <f t="shared" si="17"/>
        <v>4</v>
      </c>
      <c r="AD227" s="50">
        <f t="shared" si="18"/>
        <v>14</v>
      </c>
      <c r="AE227" s="41" t="s">
        <v>435</v>
      </c>
      <c r="AF227" s="39" t="s">
        <v>1082</v>
      </c>
      <c r="AG227" s="51"/>
      <c r="AH227" s="51"/>
    </row>
    <row r="228" spans="1:34" s="52" customFormat="1" ht="204.6" x14ac:dyDescent="0.25">
      <c r="A228" s="55" t="s">
        <v>1216</v>
      </c>
      <c r="B228" s="41" t="s">
        <v>41</v>
      </c>
      <c r="C228" s="39" t="s">
        <v>554</v>
      </c>
      <c r="D228" s="40" t="s">
        <v>1217</v>
      </c>
      <c r="E228" s="39" t="s">
        <v>1077</v>
      </c>
      <c r="F228" s="41" t="s">
        <v>901</v>
      </c>
      <c r="G228" s="41">
        <v>47.060400000000001</v>
      </c>
      <c r="H228" s="41" t="s">
        <v>162</v>
      </c>
      <c r="I228" s="39" t="s">
        <v>163</v>
      </c>
      <c r="J228" s="42">
        <v>34569.599999999999</v>
      </c>
      <c r="K228" s="42">
        <v>64896</v>
      </c>
      <c r="L228" s="44">
        <v>5248</v>
      </c>
      <c r="M228" s="45">
        <f t="shared" si="19"/>
        <v>2624</v>
      </c>
      <c r="N228" s="39" t="s">
        <v>67</v>
      </c>
      <c r="O228" s="38">
        <v>2</v>
      </c>
      <c r="P228" s="38">
        <v>3</v>
      </c>
      <c r="Q228" s="38">
        <v>3</v>
      </c>
      <c r="R228" s="38">
        <v>2</v>
      </c>
      <c r="S228" s="55"/>
      <c r="T228" s="46">
        <f t="shared" si="16"/>
        <v>10</v>
      </c>
      <c r="U228" s="39" t="s">
        <v>165</v>
      </c>
      <c r="V228" s="41">
        <v>480</v>
      </c>
      <c r="W228" s="39" t="s">
        <v>285</v>
      </c>
      <c r="X228" s="39" t="s">
        <v>1078</v>
      </c>
      <c r="Y228" s="48">
        <v>1</v>
      </c>
      <c r="Z228" s="48">
        <v>2</v>
      </c>
      <c r="AA228" s="48">
        <v>1</v>
      </c>
      <c r="AB228" s="48"/>
      <c r="AC228" s="46">
        <f t="shared" si="17"/>
        <v>4</v>
      </c>
      <c r="AD228" s="50">
        <f t="shared" si="18"/>
        <v>14</v>
      </c>
      <c r="AE228" s="41" t="s">
        <v>435</v>
      </c>
      <c r="AF228" s="39" t="s">
        <v>1082</v>
      </c>
      <c r="AG228" s="51"/>
      <c r="AH228" s="51"/>
    </row>
    <row r="229" spans="1:34" s="52" customFormat="1" ht="186" x14ac:dyDescent="0.25">
      <c r="A229" s="55" t="s">
        <v>1218</v>
      </c>
      <c r="B229" s="41" t="s">
        <v>41</v>
      </c>
      <c r="C229" s="39" t="s">
        <v>554</v>
      </c>
      <c r="D229" s="40" t="s">
        <v>1219</v>
      </c>
      <c r="E229" s="39" t="s">
        <v>1103</v>
      </c>
      <c r="F229" s="41" t="s">
        <v>1096</v>
      </c>
      <c r="G229" s="41">
        <v>49.020499999999998</v>
      </c>
      <c r="H229" s="41" t="s">
        <v>1097</v>
      </c>
      <c r="I229" s="39" t="s">
        <v>1220</v>
      </c>
      <c r="J229" s="42">
        <v>35776</v>
      </c>
      <c r="K229" s="42">
        <v>56243.199999999997</v>
      </c>
      <c r="L229" s="44">
        <v>17614</v>
      </c>
      <c r="M229" s="45">
        <f t="shared" si="19"/>
        <v>8807</v>
      </c>
      <c r="N229" s="39" t="s">
        <v>67</v>
      </c>
      <c r="O229" s="38">
        <v>2</v>
      </c>
      <c r="P229" s="38">
        <v>3</v>
      </c>
      <c r="Q229" s="38">
        <v>3</v>
      </c>
      <c r="R229" s="38">
        <v>2</v>
      </c>
      <c r="S229" s="55"/>
      <c r="T229" s="46">
        <f t="shared" si="16"/>
        <v>10</v>
      </c>
      <c r="U229" s="39" t="s">
        <v>573</v>
      </c>
      <c r="V229" s="41">
        <v>100</v>
      </c>
      <c r="W229" s="39" t="s">
        <v>142</v>
      </c>
      <c r="X229" s="39" t="s">
        <v>1221</v>
      </c>
      <c r="Y229" s="48">
        <v>1</v>
      </c>
      <c r="Z229" s="48">
        <v>2</v>
      </c>
      <c r="AA229" s="48">
        <v>0</v>
      </c>
      <c r="AB229" s="48"/>
      <c r="AC229" s="46">
        <f t="shared" si="17"/>
        <v>3</v>
      </c>
      <c r="AD229" s="50">
        <f t="shared" si="18"/>
        <v>13</v>
      </c>
      <c r="AE229" s="41" t="s">
        <v>435</v>
      </c>
      <c r="AF229" s="39" t="s">
        <v>1082</v>
      </c>
      <c r="AG229" s="51"/>
      <c r="AH229" s="51"/>
    </row>
    <row r="230" spans="1:34" s="52" customFormat="1" ht="186" x14ac:dyDescent="0.25">
      <c r="A230" s="55" t="s">
        <v>1222</v>
      </c>
      <c r="B230" s="41" t="s">
        <v>41</v>
      </c>
      <c r="C230" s="39" t="s">
        <v>554</v>
      </c>
      <c r="D230" s="40" t="s">
        <v>1223</v>
      </c>
      <c r="E230" s="39" t="s">
        <v>1103</v>
      </c>
      <c r="F230" s="41" t="s">
        <v>1096</v>
      </c>
      <c r="G230" s="41">
        <v>49.020499999999998</v>
      </c>
      <c r="H230" s="41" t="s">
        <v>1097</v>
      </c>
      <c r="I230" s="39" t="s">
        <v>1220</v>
      </c>
      <c r="J230" s="42">
        <v>35776</v>
      </c>
      <c r="K230" s="42">
        <v>56243.199999999997</v>
      </c>
      <c r="L230" s="44">
        <v>17614</v>
      </c>
      <c r="M230" s="45">
        <f t="shared" si="19"/>
        <v>8807</v>
      </c>
      <c r="N230" s="39" t="s">
        <v>67</v>
      </c>
      <c r="O230" s="38">
        <v>2</v>
      </c>
      <c r="P230" s="38">
        <v>3</v>
      </c>
      <c r="Q230" s="38">
        <v>3</v>
      </c>
      <c r="R230" s="38">
        <v>2</v>
      </c>
      <c r="S230" s="38">
        <v>1</v>
      </c>
      <c r="T230" s="46">
        <f t="shared" si="16"/>
        <v>11</v>
      </c>
      <c r="U230" s="39" t="s">
        <v>573</v>
      </c>
      <c r="V230" s="41">
        <v>100</v>
      </c>
      <c r="W230" s="39" t="s">
        <v>285</v>
      </c>
      <c r="X230" s="39" t="s">
        <v>313</v>
      </c>
      <c r="Y230" s="48">
        <v>1</v>
      </c>
      <c r="Z230" s="48">
        <v>1</v>
      </c>
      <c r="AA230" s="48">
        <v>1</v>
      </c>
      <c r="AB230" s="48"/>
      <c r="AC230" s="46">
        <f t="shared" si="17"/>
        <v>3</v>
      </c>
      <c r="AD230" s="50">
        <f t="shared" si="18"/>
        <v>14</v>
      </c>
      <c r="AE230" s="41" t="s">
        <v>435</v>
      </c>
      <c r="AF230" s="39" t="s">
        <v>1082</v>
      </c>
      <c r="AG230" s="51"/>
      <c r="AH230" s="51"/>
    </row>
    <row r="231" spans="1:34" s="52" customFormat="1" ht="186" x14ac:dyDescent="0.25">
      <c r="A231" s="38" t="s">
        <v>1224</v>
      </c>
      <c r="B231" s="39" t="s">
        <v>41</v>
      </c>
      <c r="C231" s="39" t="s">
        <v>554</v>
      </c>
      <c r="D231" s="40" t="s">
        <v>1225</v>
      </c>
      <c r="E231" s="39" t="s">
        <v>1226</v>
      </c>
      <c r="F231" s="39" t="s">
        <v>901</v>
      </c>
      <c r="G231" s="39">
        <v>47.060400000000001</v>
      </c>
      <c r="H231" s="39" t="s">
        <v>162</v>
      </c>
      <c r="I231" s="39" t="s">
        <v>1220</v>
      </c>
      <c r="J231" s="53">
        <v>34569.599999999999</v>
      </c>
      <c r="K231" s="53">
        <v>64896</v>
      </c>
      <c r="L231" s="54">
        <v>5248</v>
      </c>
      <c r="M231" s="45">
        <f t="shared" ref="M231:M262" si="22">L231 / 2</f>
        <v>2624</v>
      </c>
      <c r="N231" s="39" t="s">
        <v>390</v>
      </c>
      <c r="O231" s="38">
        <v>2</v>
      </c>
      <c r="P231" s="38">
        <v>3</v>
      </c>
      <c r="Q231" s="38">
        <v>2</v>
      </c>
      <c r="R231" s="38">
        <v>2</v>
      </c>
      <c r="S231" s="55"/>
      <c r="T231" s="46">
        <f t="shared" si="16"/>
        <v>9</v>
      </c>
      <c r="U231" s="39" t="s">
        <v>165</v>
      </c>
      <c r="V231" s="41">
        <v>480</v>
      </c>
      <c r="W231" s="39" t="s">
        <v>285</v>
      </c>
      <c r="X231" s="39" t="s">
        <v>313</v>
      </c>
      <c r="Y231" s="48">
        <v>2</v>
      </c>
      <c r="Z231" s="48">
        <v>2</v>
      </c>
      <c r="AA231" s="48">
        <v>1</v>
      </c>
      <c r="AB231" s="48"/>
      <c r="AC231" s="46">
        <f t="shared" si="17"/>
        <v>5</v>
      </c>
      <c r="AD231" s="50">
        <f t="shared" si="18"/>
        <v>14</v>
      </c>
      <c r="AE231" s="41" t="s">
        <v>435</v>
      </c>
      <c r="AF231" s="39" t="s">
        <v>1082</v>
      </c>
      <c r="AG231" s="51"/>
      <c r="AH231" s="51"/>
    </row>
    <row r="232" spans="1:34" ht="15.75" customHeight="1"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row>
    <row r="233" spans="1:34" ht="15.75" customHeight="1"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row>
    <row r="234" spans="1:34" ht="15.75" customHeight="1"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row>
    <row r="235" spans="1:34" ht="15.75" customHeight="1"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row>
    <row r="236" spans="1:34" ht="15.75" customHeight="1"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row>
    <row r="237" spans="1:34" ht="15.75" customHeight="1"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row>
    <row r="238" spans="1:34" ht="15.75" customHeight="1"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row>
    <row r="239" spans="1:34" ht="15.75" customHeight="1"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row>
    <row r="240" spans="1:34" ht="15.75" customHeight="1"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row>
    <row r="241" spans="1:34" ht="15.75" customHeight="1"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row>
    <row r="242" spans="1:34" ht="15.75" customHeight="1"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row>
    <row r="243" spans="1:34" ht="15.75" customHeight="1"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row>
    <row r="244" spans="1:34" ht="15.75" customHeight="1"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row>
    <row r="245" spans="1:34" ht="15.75" customHeight="1"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row>
    <row r="246" spans="1:34" ht="15.75" customHeight="1"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row>
    <row r="247" spans="1:34" ht="15.75" customHeight="1"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row>
    <row r="248" spans="1:34" ht="15.75" customHeight="1"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row>
    <row r="249" spans="1:34" ht="15.75" customHeight="1"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row>
    <row r="250" spans="1:34" ht="15.75" customHeight="1"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row>
    <row r="251" spans="1:34" ht="15.75" customHeight="1"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row>
    <row r="252" spans="1:34" ht="15.75" customHeight="1"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row>
    <row r="253" spans="1:34" ht="15.75" customHeight="1"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row>
    <row r="254" spans="1:34" ht="15.75" customHeight="1"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row>
    <row r="255" spans="1:34" ht="15.75" customHeight="1"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row>
    <row r="256" spans="1:34" ht="15.75" customHeight="1"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row>
    <row r="257" spans="1:34" ht="15.75" customHeight="1"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row>
    <row r="258" spans="1:34" ht="15.75" customHeight="1"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row>
    <row r="259" spans="1:34" ht="15.75" customHeight="1"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row>
    <row r="260" spans="1:34" ht="15.75" customHeight="1"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row>
    <row r="261" spans="1:34" ht="15.75" customHeight="1"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row>
    <row r="262" spans="1:34" ht="15.75" customHeight="1"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row>
    <row r="263" spans="1:34" ht="15.75" customHeight="1"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row>
    <row r="264" spans="1:34" ht="15.75" customHeight="1"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row>
    <row r="265" spans="1:34" ht="15.75" customHeight="1"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row>
    <row r="266" spans="1:34" ht="15.75" customHeight="1"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row>
    <row r="267" spans="1:34" ht="15.75" customHeight="1"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row>
    <row r="268" spans="1:34" ht="15.75" customHeight="1"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row>
    <row r="269" spans="1:34" ht="15.75" customHeight="1"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row>
    <row r="270" spans="1:34" ht="15.75" customHeight="1"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row>
    <row r="271" spans="1:34" ht="15.75" customHeight="1"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row>
    <row r="272" spans="1:34" ht="15.75" customHeight="1"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row>
    <row r="273" spans="1:34" ht="15.75" customHeight="1"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row>
    <row r="274" spans="1:34" ht="15.75" customHeight="1"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row>
    <row r="275" spans="1:34" ht="15.75" customHeight="1"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row>
    <row r="276" spans="1:34" ht="15.75" customHeight="1"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row>
    <row r="277" spans="1:34" ht="15.75" customHeight="1"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row>
    <row r="278" spans="1:34" ht="15.75" customHeight="1"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row>
    <row r="279" spans="1:34" ht="15.75" customHeight="1"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row>
    <row r="280" spans="1:34" ht="15.75" customHeight="1"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row>
    <row r="281" spans="1:34" ht="15.75" customHeight="1"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row>
    <row r="282" spans="1:34" ht="15.75" customHeight="1"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row>
    <row r="283" spans="1:34" ht="15.75" customHeight="1"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row>
    <row r="284" spans="1:34" ht="15.75" customHeight="1"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row>
    <row r="285" spans="1:34" ht="15.75" customHeight="1"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row>
    <row r="286" spans="1:34" ht="15.75" customHeight="1"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row>
    <row r="287" spans="1:34" ht="15.75" customHeight="1"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row>
    <row r="288" spans="1:34" ht="15.75" customHeight="1"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row>
    <row r="289" spans="1:34" ht="15.75" customHeight="1"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row>
    <row r="290" spans="1:34" ht="15.75" customHeight="1"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row>
    <row r="291" spans="1:34" ht="15.75" customHeight="1"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row>
    <row r="292" spans="1:34" ht="15.75" customHeight="1"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row>
    <row r="293" spans="1:34" ht="15.75" customHeight="1"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row>
    <row r="294" spans="1:34" ht="15.75" customHeight="1"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row>
    <row r="295" spans="1:34" ht="15.75" customHeight="1"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row>
    <row r="296" spans="1:34" ht="15.75" customHeight="1"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row>
    <row r="297" spans="1:34" ht="15.75" customHeight="1"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row>
    <row r="298" spans="1:34" ht="15.75" customHeight="1"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row>
    <row r="299" spans="1:34" ht="15.75" customHeight="1"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row>
    <row r="300" spans="1:34" ht="15.75" customHeight="1"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row>
    <row r="301" spans="1:34" ht="15.75" customHeight="1"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row>
    <row r="302" spans="1:34" ht="15.75" customHeight="1"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row>
    <row r="303" spans="1:34" ht="15.75" customHeight="1"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row>
    <row r="304" spans="1:34" ht="15.75" customHeight="1"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row>
    <row r="305" spans="1:34" ht="15.75" customHeight="1"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row>
    <row r="306" spans="1:34" ht="15.75" customHeight="1"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row>
    <row r="307" spans="1:34" ht="15.75" customHeight="1"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row>
    <row r="308" spans="1:34" ht="15.75" customHeight="1"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row>
    <row r="309" spans="1:34" ht="15.75" customHeight="1"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row>
    <row r="310" spans="1:34" ht="15.75" customHeight="1"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row>
    <row r="311" spans="1:34" ht="15.75" customHeight="1"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row>
    <row r="312" spans="1:34" ht="15.75" customHeight="1"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row>
    <row r="313" spans="1:34" ht="15.75" customHeight="1"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row>
    <row r="314" spans="1:34" ht="15.75" customHeight="1"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row>
    <row r="315" spans="1:34" ht="15.75" customHeight="1"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row>
    <row r="316" spans="1:34" ht="15.75" customHeight="1"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row>
    <row r="317" spans="1:34" ht="15.75" customHeight="1"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row>
    <row r="318" spans="1:34" ht="15.75" customHeight="1"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row>
    <row r="319" spans="1:34" ht="15.75" customHeight="1"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row>
    <row r="320" spans="1:34" ht="15.75" customHeight="1"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row>
    <row r="321" spans="1:34" ht="15.75" customHeight="1"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row>
    <row r="322" spans="1:34" ht="15.75" customHeight="1"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row>
    <row r="323" spans="1:34" ht="15.75" customHeight="1"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row>
    <row r="324" spans="1:34" ht="15.75" customHeight="1"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row>
    <row r="325" spans="1:34" ht="15.75" customHeight="1"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row>
    <row r="326" spans="1:34" ht="15.75" customHeight="1"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row>
    <row r="327" spans="1:34" ht="15.75" customHeight="1"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row>
    <row r="328" spans="1:34" ht="15.75" customHeight="1"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row>
    <row r="329" spans="1:34" ht="15.75" customHeight="1"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row>
    <row r="330" spans="1:34" ht="15.75" customHeight="1"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row>
    <row r="331" spans="1:34" ht="15.75" customHeight="1"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row>
    <row r="332" spans="1:34" ht="15.75" customHeight="1"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row>
    <row r="333" spans="1:34" ht="15.75" customHeight="1"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row>
    <row r="334" spans="1:34" ht="15.75" customHeight="1"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row>
    <row r="335" spans="1:34" ht="15.75" customHeight="1"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row>
    <row r="336" spans="1:34" ht="15.75" customHeight="1"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row>
    <row r="337" spans="1:34" ht="15.75" customHeight="1"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row>
    <row r="338" spans="1:34" ht="15.75" customHeight="1"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row>
    <row r="339" spans="1:34" ht="15.75" customHeight="1"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row>
    <row r="340" spans="1:34" ht="15.75" customHeight="1"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row>
    <row r="341" spans="1:34" ht="15.75" customHeight="1"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row>
    <row r="342" spans="1:34" ht="15.75" customHeight="1"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row>
    <row r="343" spans="1:34" ht="15.75" customHeight="1"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row>
    <row r="344" spans="1:34" ht="15.75" customHeight="1"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row>
    <row r="345" spans="1:34" ht="15.75" customHeight="1"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row>
    <row r="346" spans="1:34" ht="15.75" customHeight="1"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row>
    <row r="347" spans="1:34" ht="15.75" customHeight="1"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row>
    <row r="348" spans="1:34" ht="15.75" customHeight="1"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row>
    <row r="349" spans="1:34" ht="15.75" customHeight="1"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row>
    <row r="350" spans="1:34" ht="15.75" customHeight="1"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row>
    <row r="351" spans="1:34" ht="15.75" customHeight="1"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row>
    <row r="352" spans="1:34" ht="15.75" customHeight="1"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row>
    <row r="353" spans="1:34" ht="15.75" customHeight="1"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row>
    <row r="354" spans="1:34" ht="15.75" customHeight="1"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row>
    <row r="355" spans="1:34" ht="15.75" customHeight="1"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row>
    <row r="356" spans="1:34" ht="15.75" customHeight="1"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row>
    <row r="357" spans="1:34" ht="15.75" customHeight="1"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row>
    <row r="358" spans="1:34" ht="15.75" customHeight="1"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row>
    <row r="359" spans="1:34" ht="15.75" customHeight="1"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row>
    <row r="360" spans="1:34" ht="15.75" customHeight="1"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row>
    <row r="361" spans="1:34" ht="15.75" customHeight="1"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row>
    <row r="362" spans="1:34" ht="15.75" customHeight="1"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row>
    <row r="363" spans="1:34" ht="15.75" customHeight="1"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row>
    <row r="364" spans="1:34" ht="15.75" customHeight="1"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row>
    <row r="365" spans="1:34" ht="15.75" customHeight="1"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row>
    <row r="366" spans="1:34" ht="15.75" customHeight="1"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row>
    <row r="367" spans="1:34" ht="15.75" customHeight="1"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row>
    <row r="368" spans="1:34" ht="15.75" customHeight="1"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row>
    <row r="369" spans="1:34" ht="15.75" customHeight="1"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row>
    <row r="370" spans="1:34" ht="15.75" customHeight="1"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row>
    <row r="371" spans="1:34" ht="15.75" customHeight="1"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row>
    <row r="372" spans="1:34" ht="15.75" customHeight="1"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row>
    <row r="373" spans="1:34" ht="15.75" customHeight="1"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row>
    <row r="374" spans="1:34" ht="15.75" customHeight="1"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row>
    <row r="375" spans="1:34" ht="15.75" customHeight="1"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row>
    <row r="376" spans="1:34" ht="15.75" customHeight="1"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row>
    <row r="377" spans="1:34" ht="15.75" customHeight="1"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row>
    <row r="378" spans="1:34" ht="15.75" customHeight="1"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row>
    <row r="379" spans="1:34" ht="15.75" customHeight="1"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row>
    <row r="380" spans="1:34" ht="15.75" customHeight="1"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row>
    <row r="381" spans="1:34" ht="15.75" customHeight="1"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row>
    <row r="382" spans="1:34" ht="15.75" customHeight="1"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row>
    <row r="383" spans="1:34" ht="15.75" customHeight="1"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row>
    <row r="384" spans="1:34" ht="15.75" customHeight="1"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row>
    <row r="385" spans="1:34" ht="15.75" customHeight="1"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row>
    <row r="386" spans="1:34" ht="15.75" customHeight="1"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row>
    <row r="387" spans="1:34" ht="15.75" customHeight="1"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row>
    <row r="388" spans="1:34" ht="15.75" customHeight="1"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row>
    <row r="389" spans="1:34" ht="15.75" customHeight="1"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row>
    <row r="390" spans="1:34" ht="15.75" customHeight="1"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row>
    <row r="391" spans="1:34" ht="15.75" customHeight="1"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row>
    <row r="392" spans="1:34" ht="15.75" customHeight="1"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row>
    <row r="393" spans="1:34" ht="15.75" customHeight="1"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row>
    <row r="394" spans="1:34" ht="15.75" customHeight="1"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row>
    <row r="395" spans="1:34" ht="15.75" customHeight="1"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row>
    <row r="396" spans="1:34" ht="15.75" customHeight="1"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row>
    <row r="397" spans="1:34" ht="15.75" customHeight="1"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row>
    <row r="398" spans="1:34" ht="15.75" customHeight="1"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row>
    <row r="399" spans="1:34" ht="15.75" customHeight="1"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row>
    <row r="400" spans="1:34" ht="15.75" customHeight="1"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row>
    <row r="401" spans="1:34" ht="15.75" customHeight="1"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row>
    <row r="402" spans="1:34" ht="15.75" customHeight="1"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row>
    <row r="403" spans="1:34" ht="15.75" customHeight="1"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row>
    <row r="404" spans="1:34" ht="15.75" customHeight="1"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row>
    <row r="405" spans="1:34" ht="15.75" customHeight="1"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row>
    <row r="406" spans="1:34" ht="15.75" customHeight="1"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row>
    <row r="407" spans="1:34" ht="15.75" customHeight="1"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row>
    <row r="408" spans="1:34" ht="15.75" customHeight="1"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row>
    <row r="409" spans="1:34" ht="15.75" customHeight="1"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row>
    <row r="410" spans="1:34" ht="15.75" customHeight="1"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row>
    <row r="411" spans="1:34" ht="15.75" customHeight="1"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row>
    <row r="412" spans="1:34" ht="15.75" customHeight="1"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row>
    <row r="413" spans="1:34" ht="15.75" customHeight="1"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row>
    <row r="414" spans="1:34" ht="15.75" customHeight="1"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row>
    <row r="415" spans="1:34" ht="15.75" customHeight="1"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row>
    <row r="416" spans="1:34" ht="15.75" customHeight="1"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row>
    <row r="417" spans="1:34" ht="15.75" customHeight="1"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row>
    <row r="418" spans="1:34" ht="15.75" customHeight="1"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row>
    <row r="419" spans="1:34" ht="15.75" customHeight="1"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row>
    <row r="420" spans="1:34" ht="15.75" customHeight="1"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row>
    <row r="421" spans="1:34" ht="15.75" customHeight="1"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row>
    <row r="422" spans="1:34" ht="15.75" customHeight="1"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row>
    <row r="423" spans="1:34" ht="15.75" customHeight="1"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row>
    <row r="424" spans="1:34" ht="15.75" customHeight="1"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row>
    <row r="425" spans="1:34" ht="15.75" customHeight="1"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row>
    <row r="426" spans="1:34" ht="15.75" customHeight="1"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row>
    <row r="427" spans="1:34" ht="15.75" customHeight="1"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row>
    <row r="428" spans="1:34" ht="15.75" customHeight="1"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row>
    <row r="429" spans="1:34" ht="15.75" customHeight="1"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row>
    <row r="430" spans="1:34" ht="15.75" customHeight="1"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row>
    <row r="431" spans="1:34" ht="15.75" customHeight="1"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row>
    <row r="432" spans="1:34" ht="15.75" customHeight="1"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row>
    <row r="433" spans="1:34" ht="15.75" customHeight="1"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row>
    <row r="434" spans="1:34" ht="15.75" customHeight="1"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row>
    <row r="435" spans="1:34" ht="15.75" customHeight="1"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row>
    <row r="436" spans="1:34" ht="15.75" customHeight="1"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row>
    <row r="437" spans="1:34" ht="15.75" customHeight="1"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row>
    <row r="438" spans="1:34" ht="15.75" customHeight="1"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row>
    <row r="439" spans="1:34" ht="15.75" customHeight="1"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row>
    <row r="440" spans="1:34" ht="15.75" customHeight="1"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row>
    <row r="441" spans="1:34" ht="15.75" customHeight="1"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row>
    <row r="442" spans="1:34" ht="15.75" customHeight="1"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row>
    <row r="443" spans="1:34" ht="15.75" customHeight="1"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row>
    <row r="444" spans="1:34" ht="15.75" customHeight="1"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row>
    <row r="445" spans="1:34" ht="15.75" customHeight="1"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row>
    <row r="446" spans="1:34" ht="15.75" customHeight="1"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row>
    <row r="447" spans="1:34" ht="15.75" customHeight="1"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row>
    <row r="448" spans="1:34" ht="15.75" customHeight="1"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row>
    <row r="449" spans="1:34" ht="15.75" customHeight="1"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row>
    <row r="450" spans="1:34" ht="15.75" customHeight="1"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row>
    <row r="451" spans="1:34" ht="15.75" customHeight="1"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row>
    <row r="452" spans="1:34" ht="15.75" customHeight="1"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row>
    <row r="453" spans="1:34" ht="15.75" customHeight="1"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row>
    <row r="454" spans="1:34" ht="15.75" customHeight="1"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row>
    <row r="455" spans="1:34" ht="15.75" customHeight="1"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row>
    <row r="456" spans="1:34" ht="15.75" customHeight="1"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row>
    <row r="457" spans="1:34" ht="15.75" customHeight="1"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row>
    <row r="458" spans="1:34" ht="15.75" customHeight="1"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row>
    <row r="459" spans="1:34" ht="15.75" customHeight="1"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row>
    <row r="460" spans="1:34" ht="15.75" customHeight="1"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row>
    <row r="461" spans="1:34" ht="15.75" customHeight="1"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row>
    <row r="462" spans="1:34" ht="15.75" customHeight="1"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row>
    <row r="463" spans="1:34" ht="15.75" customHeight="1"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row>
    <row r="464" spans="1:34" ht="15.75" customHeight="1"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row>
    <row r="465" spans="1:34" ht="15.75" customHeight="1"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row>
    <row r="466" spans="1:34" ht="15.75" customHeight="1"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row>
    <row r="467" spans="1:34" ht="15.75" customHeight="1"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row>
    <row r="468" spans="1:34" ht="15.75" customHeight="1"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row>
    <row r="469" spans="1:34" ht="15.75" customHeight="1"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row>
    <row r="470" spans="1:34" ht="15.75" customHeight="1"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row>
    <row r="471" spans="1:34" ht="15.75" customHeight="1"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row>
    <row r="472" spans="1:34" ht="15.75" customHeight="1"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row>
    <row r="473" spans="1:34" ht="15.75" customHeight="1"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row>
    <row r="474" spans="1:34" ht="15.75" customHeight="1"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row>
    <row r="475" spans="1:34" ht="15.75" customHeight="1"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row>
    <row r="476" spans="1:34" ht="15.75" customHeight="1"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row>
    <row r="477" spans="1:34" ht="15.75" customHeight="1"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row>
    <row r="478" spans="1:34" ht="15.75" customHeight="1"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row>
    <row r="479" spans="1:34" ht="15.75" customHeight="1"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row>
    <row r="480" spans="1:34" ht="15.75" customHeight="1"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row>
    <row r="481" spans="1:34" ht="15.75" customHeight="1"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row>
    <row r="482" spans="1:34" ht="15.75" customHeight="1"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row>
    <row r="483" spans="1:34" ht="15.75" customHeight="1"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row>
    <row r="484" spans="1:34" ht="15.75" customHeight="1"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row>
    <row r="485" spans="1:34" ht="15.75" customHeight="1"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row>
    <row r="486" spans="1:34" ht="15.75" customHeight="1"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row>
    <row r="487" spans="1:34" ht="15.75" customHeight="1"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row>
    <row r="488" spans="1:34" ht="15.75" customHeight="1"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row>
    <row r="489" spans="1:34" ht="15.75" customHeight="1"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row>
    <row r="490" spans="1:34" ht="15.75" customHeight="1"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row>
    <row r="491" spans="1:34" ht="15.75" customHeight="1"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row>
    <row r="492" spans="1:34" ht="15.75" customHeight="1"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row>
    <row r="493" spans="1:34" ht="15.75" customHeight="1"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row>
    <row r="494" spans="1:34" ht="15.75" customHeight="1"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row>
    <row r="495" spans="1:34" ht="15.75" customHeight="1"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row>
    <row r="496" spans="1:34" ht="15.75" customHeight="1"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row>
    <row r="497" spans="1:34" ht="15.75" customHeight="1"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row>
    <row r="498" spans="1:34" ht="15.75" customHeight="1"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row>
    <row r="499" spans="1:34" ht="15.75" customHeight="1"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row>
    <row r="500" spans="1:34" ht="15.75" customHeight="1"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row>
    <row r="501" spans="1:34" ht="15.75" customHeight="1"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row>
    <row r="502" spans="1:34" ht="15.75" customHeight="1"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row>
    <row r="503" spans="1:34" ht="15.75" customHeight="1"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row>
    <row r="504" spans="1:34" ht="15.75" customHeight="1"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row>
    <row r="505" spans="1:34" ht="15.75" customHeight="1"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row>
    <row r="506" spans="1:34" ht="15.75" customHeight="1"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row>
    <row r="507" spans="1:34" ht="15.75" customHeight="1"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row>
    <row r="508" spans="1:34" ht="15.75" customHeight="1"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row>
    <row r="509" spans="1:34" ht="15.75" customHeight="1"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row>
    <row r="510" spans="1:34" ht="15.75" customHeight="1"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row>
    <row r="511" spans="1:34" ht="15.75" customHeight="1"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row>
    <row r="512" spans="1:34" ht="15.75" customHeight="1"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row>
    <row r="513" spans="1:34" ht="15.75" customHeight="1"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row>
    <row r="514" spans="1:34" ht="15.75" customHeight="1"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row>
    <row r="515" spans="1:34" ht="15.75" customHeight="1"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row>
    <row r="516" spans="1:34" ht="15.75" customHeight="1"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row>
    <row r="517" spans="1:34" ht="15.75" customHeight="1"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row>
    <row r="518" spans="1:34" ht="15.75" customHeight="1"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row>
    <row r="519" spans="1:34" ht="15.75" customHeight="1"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row>
    <row r="520" spans="1:34" ht="15.75" customHeight="1"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row>
    <row r="521" spans="1:34" ht="15.75" customHeight="1"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row>
    <row r="522" spans="1:34" ht="15.75" customHeight="1"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row>
    <row r="523" spans="1:34" ht="15.75" customHeight="1"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row>
    <row r="524" spans="1:34" ht="15.75" customHeight="1"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row>
    <row r="525" spans="1:34" ht="15.75" customHeight="1"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row>
    <row r="526" spans="1:34" ht="15.75" customHeight="1"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row>
    <row r="527" spans="1:34" ht="15.75" customHeight="1"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row>
    <row r="528" spans="1:34" ht="15.75" customHeight="1"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row>
    <row r="529" spans="1:34" ht="15.75" customHeight="1"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row>
    <row r="530" spans="1:34" ht="15.75" customHeight="1"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row>
    <row r="531" spans="1:34" ht="15.75" customHeight="1"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row>
    <row r="532" spans="1:34" ht="15.75" customHeight="1"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row>
    <row r="533" spans="1:34" ht="15.75" customHeight="1"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row>
    <row r="534" spans="1:34" ht="15.75" customHeight="1"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row>
    <row r="535" spans="1:34" ht="15.75" customHeight="1"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row>
    <row r="536" spans="1:34" ht="15.75" customHeight="1"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row>
    <row r="537" spans="1:34" ht="15.75" customHeight="1"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row>
    <row r="538" spans="1:34" ht="15.75" customHeight="1"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row>
    <row r="539" spans="1:34" ht="15.75" customHeight="1"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row>
    <row r="540" spans="1:34" ht="15.75" customHeight="1"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row>
    <row r="541" spans="1:34" ht="15.75" customHeight="1"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row>
    <row r="542" spans="1:34" ht="15.75" customHeight="1"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row>
    <row r="543" spans="1:34" ht="15.75" customHeight="1"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row>
    <row r="544" spans="1:34" ht="15.75" customHeight="1"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row>
    <row r="545" spans="1:34" ht="15.75" customHeight="1"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row>
    <row r="546" spans="1:34" ht="15.75" customHeight="1"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row>
    <row r="547" spans="1:34" ht="15.75" customHeight="1"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row>
    <row r="548" spans="1:34" ht="15.75" customHeight="1"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row>
    <row r="549" spans="1:34" ht="15.75" customHeight="1"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row>
    <row r="550" spans="1:34" ht="15.75" customHeight="1"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row>
    <row r="551" spans="1:34" ht="15.75" customHeight="1"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row>
    <row r="552" spans="1:34" ht="15.75" customHeight="1"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row>
    <row r="553" spans="1:34" ht="15.75" customHeight="1"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row>
    <row r="554" spans="1:34" ht="15.75" customHeight="1"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row>
    <row r="555" spans="1:34" ht="15.75" customHeight="1"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row>
    <row r="556" spans="1:34" ht="15.75" customHeight="1"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row>
    <row r="557" spans="1:34" ht="15.75" customHeight="1"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row>
    <row r="558" spans="1:34" ht="15.75" customHeight="1"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row>
    <row r="559" spans="1:34" ht="15.75" customHeight="1"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row>
    <row r="560" spans="1:34" ht="15.75" customHeight="1"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row>
    <row r="561" spans="1:34" ht="15.75" customHeight="1"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row>
    <row r="562" spans="1:34" ht="15.75" customHeight="1"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row>
    <row r="563" spans="1:34" ht="15.75" customHeight="1"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row>
    <row r="564" spans="1:34" ht="15.75" customHeight="1"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row>
    <row r="565" spans="1:34" ht="15.75" customHeight="1"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row>
    <row r="566" spans="1:34" ht="15.75" customHeight="1"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row>
    <row r="567" spans="1:34" ht="15.75" customHeight="1"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row>
    <row r="568" spans="1:34" ht="15.75" customHeight="1"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row>
    <row r="569" spans="1:34" ht="15.75" customHeight="1"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row>
    <row r="570" spans="1:34" ht="15.75" customHeight="1"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row>
    <row r="571" spans="1:34" ht="15.75" customHeight="1"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row>
    <row r="572" spans="1:34" ht="15.75" customHeight="1"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row>
    <row r="573" spans="1:34" ht="15.75" customHeight="1"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row>
    <row r="574" spans="1:34" ht="15.75" customHeight="1"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row>
    <row r="575" spans="1:34" ht="15.75" customHeight="1"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row>
    <row r="576" spans="1:34" ht="15.75" customHeight="1"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row>
    <row r="577" spans="1:34" ht="15.75" customHeight="1"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row>
    <row r="578" spans="1:34" ht="15.75" customHeight="1"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row>
    <row r="579" spans="1:34" ht="15.75" customHeight="1"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row>
    <row r="580" spans="1:34" ht="15.75" customHeight="1"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row>
    <row r="581" spans="1:34" ht="15.75" customHeight="1"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row>
    <row r="582" spans="1:34" ht="15.75" customHeight="1"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row>
    <row r="583" spans="1:34" ht="15.75" customHeight="1"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row>
    <row r="584" spans="1:34" ht="15.75" customHeight="1"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row>
    <row r="585" spans="1:34" ht="15.75" customHeight="1"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row>
    <row r="586" spans="1:34" ht="15.75" customHeight="1"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row>
    <row r="587" spans="1:34" ht="15.75" customHeight="1"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row>
    <row r="588" spans="1:34" ht="15.75" customHeight="1"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row>
    <row r="589" spans="1:34" ht="15.75" customHeight="1"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row>
    <row r="590" spans="1:34" ht="15.75" customHeight="1"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row>
    <row r="591" spans="1:34" ht="15.75" customHeight="1"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row>
    <row r="592" spans="1:34" ht="15.75" customHeight="1"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row>
    <row r="593" spans="1:34" ht="15.75" customHeight="1"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row>
    <row r="594" spans="1:34" ht="15.75" customHeight="1"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row>
    <row r="595" spans="1:34" ht="15.75" customHeight="1"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row>
    <row r="596" spans="1:34" ht="15.75" customHeight="1"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row>
    <row r="597" spans="1:34" ht="15.75" customHeight="1"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row>
    <row r="598" spans="1:34" ht="15.75" customHeight="1"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row>
    <row r="599" spans="1:34" ht="15.75" customHeight="1"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row>
    <row r="600" spans="1:34" ht="15.75" customHeight="1"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row>
    <row r="601" spans="1:34" ht="15.75" customHeight="1"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row>
    <row r="602" spans="1:34" ht="15.75" customHeight="1"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row>
    <row r="603" spans="1:34" ht="15.75" customHeight="1"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row>
    <row r="604" spans="1:34" ht="15.75" customHeight="1"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row>
    <row r="605" spans="1:34" ht="15.75" customHeight="1"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row>
    <row r="606" spans="1:34" ht="15.75" customHeight="1"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row>
    <row r="607" spans="1:34" ht="15.75" customHeight="1"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row>
    <row r="608" spans="1:34" ht="15.75" customHeight="1"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row>
    <row r="609" spans="1:34" ht="15.75" customHeight="1"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row>
    <row r="610" spans="1:34" ht="15.75" customHeight="1"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row>
    <row r="611" spans="1:34" ht="15.75" customHeight="1"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row>
    <row r="612" spans="1:34" ht="15.75" customHeight="1"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row>
    <row r="613" spans="1:34" ht="15.75" customHeight="1"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row>
    <row r="614" spans="1:34" ht="15.75" customHeight="1"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row>
    <row r="615" spans="1:34" ht="15.75" customHeight="1"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row>
    <row r="616" spans="1:34" ht="15.75" customHeight="1"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row>
    <row r="617" spans="1:34" ht="15.75" customHeight="1"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row>
    <row r="618" spans="1:34" ht="15.75" customHeight="1"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row>
    <row r="619" spans="1:34" ht="15.75" customHeight="1"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row>
    <row r="620" spans="1:34" ht="15.75" customHeight="1"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row>
    <row r="621" spans="1:34" ht="15.75" customHeight="1"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row>
    <row r="622" spans="1:34" ht="15.75" customHeight="1"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row>
    <row r="623" spans="1:34" ht="15.75" customHeight="1"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row>
    <row r="624" spans="1:34" ht="15.75" customHeight="1"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row>
    <row r="625" spans="1:34" ht="15.75" customHeight="1"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row>
    <row r="626" spans="1:34" ht="15.75" customHeight="1"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row>
    <row r="627" spans="1:34" ht="15.75" customHeight="1"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row>
    <row r="628" spans="1:34" ht="15.75" customHeight="1"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row>
    <row r="629" spans="1:34" ht="15.75" customHeight="1"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row>
    <row r="630" spans="1:34" ht="15.75" customHeight="1"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row>
    <row r="631" spans="1:34" ht="15.75" customHeight="1"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row>
    <row r="632" spans="1:34" ht="15.75" customHeight="1"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row>
    <row r="633" spans="1:34" ht="15.75" customHeight="1"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row>
    <row r="634" spans="1:34" ht="15.75" customHeight="1"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row>
    <row r="635" spans="1:34" ht="15.75" customHeight="1"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row>
    <row r="636" spans="1:34" ht="15.75" customHeight="1"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row>
    <row r="637" spans="1:34" ht="15.75" customHeight="1"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row>
    <row r="638" spans="1:34" ht="15.75" customHeight="1"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row>
    <row r="639" spans="1:34" ht="15.75" customHeight="1"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row>
    <row r="640" spans="1:34" ht="15.75" customHeight="1"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row>
    <row r="641" spans="1:34" ht="15.75" customHeight="1"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row>
    <row r="642" spans="1:34" ht="15.75" customHeight="1"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row>
    <row r="643" spans="1:34" ht="15.75" customHeight="1"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row>
    <row r="644" spans="1:34" ht="15.75" customHeight="1"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row>
    <row r="645" spans="1:34" ht="15.75" customHeight="1"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row>
    <row r="646" spans="1:34" ht="15.75" customHeight="1"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row>
    <row r="647" spans="1:34" ht="15.75" customHeight="1"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row>
    <row r="648" spans="1:34" ht="15.75" customHeight="1"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row>
    <row r="649" spans="1:34" ht="15.75" customHeight="1"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row>
    <row r="650" spans="1:34" ht="15.75" customHeight="1"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row>
    <row r="651" spans="1:34" ht="15.75" customHeight="1"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row>
    <row r="652" spans="1:34" ht="15.75" customHeight="1"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row>
    <row r="653" spans="1:34" ht="15.75" customHeight="1"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row>
    <row r="654" spans="1:34" ht="15.75" customHeight="1"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row>
    <row r="655" spans="1:34" ht="15.75" customHeight="1"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row>
    <row r="656" spans="1:34" ht="15.75" customHeight="1"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row>
    <row r="657" spans="1:34" ht="15.75" customHeight="1"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row>
    <row r="658" spans="1:34" ht="15.75" customHeight="1"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row>
    <row r="659" spans="1:34" ht="15.75" customHeight="1"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row>
    <row r="660" spans="1:34" ht="15.75" customHeight="1"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row>
    <row r="661" spans="1:34" ht="15.75" customHeight="1"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row>
    <row r="662" spans="1:34" ht="15.75" customHeight="1"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row>
    <row r="663" spans="1:34" ht="15.75" customHeight="1"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row>
    <row r="664" spans="1:34" ht="15.75" customHeight="1"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row>
    <row r="665" spans="1:34" ht="15.75" customHeight="1"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row>
    <row r="666" spans="1:34" ht="15.75" customHeight="1"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row>
    <row r="667" spans="1:34" ht="15.75" customHeight="1"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row>
    <row r="668" spans="1:34" ht="15.75" customHeight="1"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row>
    <row r="669" spans="1:34" ht="15.75" customHeight="1"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row>
    <row r="670" spans="1:34" ht="15.75" customHeight="1"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row>
    <row r="671" spans="1:34" ht="15.75" customHeight="1"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row>
    <row r="672" spans="1:34" ht="15.75" customHeight="1"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row>
    <row r="673" spans="1:34" ht="15.75" customHeight="1"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row>
    <row r="674" spans="1:34" ht="15.75" customHeight="1"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row>
    <row r="675" spans="1:34" ht="15.75" customHeight="1"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row>
    <row r="676" spans="1:34" ht="15.75" customHeight="1"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row>
    <row r="677" spans="1:34" ht="15.75" customHeight="1"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row>
    <row r="678" spans="1:34" ht="15.75" customHeight="1"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row>
    <row r="679" spans="1:34" ht="15.75" customHeight="1"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row>
    <row r="680" spans="1:34" ht="15.75" customHeight="1"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row>
    <row r="681" spans="1:34" ht="15.75" customHeight="1"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row>
    <row r="682" spans="1:34" ht="15.75" customHeight="1"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row>
    <row r="683" spans="1:34" ht="15.75" customHeight="1"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row>
    <row r="684" spans="1:34" ht="15.75" customHeight="1"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row>
    <row r="685" spans="1:34" ht="15.75" customHeight="1"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row>
    <row r="686" spans="1:34" ht="15.75" customHeight="1"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row>
    <row r="687" spans="1:34" ht="15.75" customHeight="1"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row>
    <row r="688" spans="1:34" ht="15.75" customHeight="1"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row>
    <row r="689" spans="1:34" ht="15.75" customHeight="1"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row>
    <row r="690" spans="1:34" ht="15.75" customHeight="1"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row>
    <row r="691" spans="1:34" ht="15.75" customHeight="1"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row>
    <row r="692" spans="1:34" ht="15.75" customHeight="1"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row>
    <row r="693" spans="1:34" ht="15.75" customHeight="1"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row>
    <row r="694" spans="1:34" ht="15.75" customHeight="1"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row>
    <row r="695" spans="1:34" ht="15.75" customHeight="1"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row>
    <row r="696" spans="1:34" ht="15.75" customHeight="1"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row>
    <row r="697" spans="1:34" ht="15.75" customHeight="1"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row>
    <row r="698" spans="1:34" ht="15.75" customHeight="1"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row>
    <row r="699" spans="1:34" ht="15.75" customHeight="1"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row>
    <row r="700" spans="1:34" ht="15.75" customHeight="1"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row>
    <row r="701" spans="1:34" ht="15.75" customHeight="1"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row>
    <row r="702" spans="1:34" ht="15.75" customHeight="1"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row>
    <row r="703" spans="1:34" ht="15.75" customHeight="1"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row>
    <row r="704" spans="1:34" ht="15.75" customHeight="1"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row>
    <row r="705" spans="1:34" ht="15.75" customHeight="1"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row>
    <row r="706" spans="1:34" ht="15.75" customHeight="1"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row>
    <row r="707" spans="1:34" ht="15.75" customHeight="1"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row>
    <row r="708" spans="1:34" ht="15.75" customHeight="1"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row>
    <row r="709" spans="1:34" ht="15.75" customHeight="1"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row>
    <row r="710" spans="1:34" ht="15.75" customHeight="1"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row>
    <row r="711" spans="1:34" ht="15.75" customHeight="1"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row>
    <row r="712" spans="1:34" ht="15.75" customHeight="1"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row>
    <row r="713" spans="1:34" ht="15.75" customHeight="1"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row>
    <row r="714" spans="1:34" ht="15.75" customHeight="1"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row>
    <row r="715" spans="1:34" ht="15.75" customHeight="1"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row>
    <row r="716" spans="1:34" ht="15.75" customHeight="1"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row>
    <row r="717" spans="1:34" ht="15.75" customHeight="1"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row>
    <row r="718" spans="1:34" ht="15.75" customHeight="1"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row>
    <row r="719" spans="1:34" ht="15.75" customHeight="1"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row>
    <row r="720" spans="1:34" ht="15.75" customHeight="1"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row>
    <row r="721" spans="1:34" ht="15.75" customHeight="1"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row>
    <row r="722" spans="1:34" ht="15.75" customHeight="1"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row>
    <row r="723" spans="1:34" ht="15.75" customHeight="1"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row>
    <row r="724" spans="1:34" ht="15.75" customHeight="1"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row>
    <row r="725" spans="1:34" ht="15.75" customHeight="1"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row>
    <row r="726" spans="1:34" ht="15.75" customHeight="1"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row>
    <row r="727" spans="1:34" ht="15.75" customHeight="1"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row>
    <row r="728" spans="1:34" ht="15.75" customHeight="1"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row>
    <row r="729" spans="1:34" ht="15.75" customHeight="1"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row>
    <row r="730" spans="1:34" ht="15.75" customHeight="1"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row>
    <row r="731" spans="1:34" ht="15.75" customHeight="1"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row>
    <row r="732" spans="1:34" ht="15.75" customHeight="1"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row>
    <row r="733" spans="1:34" ht="15.75" customHeight="1"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row>
    <row r="734" spans="1:34" ht="15.75" customHeight="1"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row>
    <row r="735" spans="1:34" ht="15.75" customHeight="1"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row>
    <row r="736" spans="1:34" ht="15.75" customHeight="1"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row>
    <row r="737" spans="1:34" ht="15.75" customHeight="1"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row>
    <row r="738" spans="1:34" ht="15.75" customHeight="1"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row>
    <row r="739" spans="1:34" ht="15.75" customHeight="1"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row>
    <row r="740" spans="1:34" ht="15.75" customHeight="1"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row>
    <row r="741" spans="1:34" ht="15.75" customHeight="1"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row>
    <row r="742" spans="1:34" ht="15.75" customHeight="1"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row>
    <row r="743" spans="1:34" ht="15.75" customHeight="1"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row>
    <row r="744" spans="1:34" ht="15.75" customHeight="1"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row>
    <row r="745" spans="1:34" ht="15.75" customHeight="1"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row>
    <row r="746" spans="1:34" ht="15.75" customHeight="1"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row>
    <row r="747" spans="1:34" ht="15.75" customHeight="1"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row>
    <row r="748" spans="1:34" ht="15.75" customHeight="1"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row>
    <row r="749" spans="1:34" ht="15.75" customHeight="1"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row>
    <row r="750" spans="1:34" ht="15.75" customHeight="1"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row>
    <row r="751" spans="1:34" ht="15.75" customHeight="1"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row>
    <row r="752" spans="1:34" ht="15.75" customHeight="1"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row>
    <row r="753" spans="1:34" ht="15.75" customHeight="1"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row>
    <row r="754" spans="1:34" ht="15.75" customHeight="1"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row>
    <row r="755" spans="1:34" ht="15.75" customHeight="1"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row>
    <row r="756" spans="1:34" ht="15.75" customHeight="1"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row>
    <row r="757" spans="1:34" ht="15.75" customHeight="1"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row>
    <row r="758" spans="1:34" ht="15.75" customHeight="1"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row>
    <row r="759" spans="1:34" ht="15.75" customHeight="1"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row>
    <row r="760" spans="1:34" ht="15.75" customHeight="1"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row>
    <row r="761" spans="1:34" ht="15.75" customHeight="1"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row>
    <row r="762" spans="1:34" ht="15.75" customHeight="1"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row>
    <row r="763" spans="1:34" ht="15.75" customHeight="1"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row>
    <row r="764" spans="1:34" ht="15.75" customHeight="1"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row>
    <row r="765" spans="1:34" ht="15.75" customHeight="1"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row>
    <row r="766" spans="1:34" ht="15.75" customHeight="1"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row>
    <row r="767" spans="1:34" ht="15.75" customHeight="1"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row>
    <row r="768" spans="1:34" ht="15.75" customHeight="1"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row>
    <row r="769" spans="1:34" ht="15.75" customHeight="1"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row>
    <row r="770" spans="1:34" ht="15.75" customHeight="1"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row>
    <row r="771" spans="1:34" ht="15.75" customHeight="1"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row>
    <row r="772" spans="1:34" ht="15.75" customHeight="1"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row>
    <row r="773" spans="1:34" ht="15.75" customHeight="1"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row>
    <row r="774" spans="1:34" ht="15.75" customHeight="1"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row>
    <row r="775" spans="1:34" ht="15.75" customHeight="1"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row>
    <row r="776" spans="1:34" ht="15.75" customHeight="1"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row>
    <row r="777" spans="1:34" ht="15.75" customHeight="1"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row>
    <row r="778" spans="1:34" ht="15.75" customHeight="1"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row>
    <row r="779" spans="1:34" ht="15.75" customHeight="1"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row>
    <row r="780" spans="1:34" ht="15.75" customHeight="1"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row>
    <row r="781" spans="1:34" ht="15.75" customHeight="1"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row>
    <row r="782" spans="1:34" ht="15.75" customHeight="1"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row>
    <row r="783" spans="1:34" ht="15.75" customHeight="1"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row>
    <row r="784" spans="1:34" ht="15.75" customHeight="1"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row>
    <row r="785" spans="1:34" ht="15.75" customHeight="1"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row>
    <row r="786" spans="1:34" ht="15.75" customHeight="1"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row>
    <row r="787" spans="1:34" ht="15.75" customHeight="1"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row>
    <row r="788" spans="1:34" ht="15.75" customHeight="1"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row>
    <row r="789" spans="1:34" ht="15.75" customHeight="1"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row>
    <row r="790" spans="1:34" ht="15.75" customHeight="1"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row>
    <row r="791" spans="1:34" ht="15.75" customHeight="1"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row>
    <row r="792" spans="1:34" ht="15.75" customHeight="1"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row>
    <row r="793" spans="1:34" ht="15.75" customHeight="1"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row>
    <row r="794" spans="1:34" ht="15.75" customHeight="1"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row>
    <row r="795" spans="1:34" ht="15.75" customHeight="1"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row>
    <row r="796" spans="1:34" ht="15.75" customHeight="1"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row>
    <row r="797" spans="1:34" ht="15.75" customHeight="1"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row>
    <row r="798" spans="1:34" ht="15.75" customHeight="1"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row>
    <row r="799" spans="1:34" ht="15.75" customHeight="1"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row>
    <row r="800" spans="1:34" ht="15.75" customHeight="1"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row>
    <row r="801" spans="1:34" ht="15.75" customHeight="1"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row>
    <row r="802" spans="1:34" ht="15.75" customHeight="1"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row>
    <row r="803" spans="1:34" ht="15.75" customHeight="1"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row>
    <row r="804" spans="1:34" ht="15.75" customHeight="1"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row>
    <row r="805" spans="1:34" ht="15.75" customHeight="1"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row>
    <row r="806" spans="1:34" ht="15.75" customHeight="1"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row>
    <row r="807" spans="1:34" ht="15.75" customHeight="1"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row>
    <row r="808" spans="1:34" ht="15.75" customHeight="1"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row>
    <row r="809" spans="1:34" ht="15.75" customHeight="1"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row>
    <row r="810" spans="1:34" ht="15.75" customHeight="1"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row>
    <row r="811" spans="1:34" ht="15.75" customHeight="1"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row>
    <row r="812" spans="1:34" ht="15.75" customHeight="1"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row>
    <row r="813" spans="1:34" ht="15.75" customHeight="1"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row>
    <row r="814" spans="1:34" ht="15.75" customHeight="1"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row>
    <row r="815" spans="1:34" ht="15.75" customHeight="1"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row>
    <row r="816" spans="1:34" ht="15.75" customHeight="1"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row>
    <row r="817" spans="1:34" ht="15.75" customHeight="1"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row>
    <row r="818" spans="1:34" ht="15.75" customHeight="1"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row>
    <row r="819" spans="1:34" ht="15.75" customHeight="1"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row>
    <row r="820" spans="1:34" ht="15.75" customHeight="1"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row>
    <row r="821" spans="1:34" ht="15.75" customHeight="1"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row>
    <row r="822" spans="1:34" ht="15.75" customHeight="1"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row>
    <row r="823" spans="1:34" ht="15.75" customHeight="1"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row>
    <row r="824" spans="1:34" ht="15.75" customHeight="1"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row>
    <row r="825" spans="1:34" ht="15.75" customHeight="1"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row>
    <row r="826" spans="1:34" ht="15.75" customHeight="1"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row>
    <row r="827" spans="1:34" ht="15.75" customHeight="1"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row>
    <row r="828" spans="1:34" ht="15.75" customHeight="1"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row>
    <row r="829" spans="1:34" ht="15.75" customHeight="1"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row>
    <row r="830" spans="1:34" ht="15.75" customHeight="1"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row>
    <row r="831" spans="1:34" ht="15.75" customHeight="1"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row>
    <row r="832" spans="1:34" ht="15.75" customHeight="1"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row>
    <row r="833" spans="1:34" ht="15.75" customHeight="1"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row>
    <row r="834" spans="1:34" ht="15.75" customHeight="1"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row>
    <row r="835" spans="1:34" ht="15.75" customHeight="1"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row>
    <row r="836" spans="1:34" ht="15.75" customHeight="1"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row>
    <row r="837" spans="1:34" ht="15.75" customHeight="1"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row>
    <row r="838" spans="1:34" ht="15.75" customHeight="1"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row>
    <row r="839" spans="1:34" ht="15.75" customHeight="1"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row>
    <row r="840" spans="1:34" ht="15.75" customHeight="1"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row>
    <row r="841" spans="1:34" ht="15.75" customHeight="1"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row>
    <row r="842" spans="1:34" ht="15.75" customHeight="1"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row>
    <row r="843" spans="1:34" ht="15.75" customHeight="1"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row>
    <row r="844" spans="1:34" ht="15.75" customHeight="1"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row>
    <row r="845" spans="1:34" ht="15.75" customHeight="1"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row>
    <row r="846" spans="1:34" ht="15.75" customHeight="1"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row>
    <row r="847" spans="1:34" ht="15.75" customHeight="1"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row>
    <row r="848" spans="1:34" ht="15.75" customHeight="1"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row>
    <row r="849" spans="1:34" ht="15.75" customHeight="1"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row>
    <row r="850" spans="1:34" ht="15.75" customHeight="1"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row>
    <row r="851" spans="1:34" ht="15.75" customHeight="1"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row>
    <row r="852" spans="1:34" ht="15.75" customHeight="1"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row>
    <row r="853" spans="1:34" ht="15.75" customHeight="1"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row>
    <row r="854" spans="1:34" ht="15.75" customHeight="1"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row>
    <row r="855" spans="1:34" ht="15.75" customHeight="1"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row>
    <row r="856" spans="1:34" ht="15.75" customHeight="1"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row>
    <row r="857" spans="1:34" ht="15.75" customHeight="1"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row>
    <row r="858" spans="1:34" ht="15.75" customHeight="1"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row>
    <row r="859" spans="1:34" ht="15.75" customHeight="1"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row>
    <row r="860" spans="1:34" ht="15.75" customHeight="1"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row>
    <row r="861" spans="1:34" ht="15.75" customHeight="1"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row>
    <row r="862" spans="1:34" ht="15.75" customHeight="1"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row>
    <row r="863" spans="1:34" ht="15.75" customHeight="1"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row>
    <row r="864" spans="1:34" ht="15.75" customHeight="1"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row>
    <row r="865" spans="1:34" ht="15.75" customHeight="1"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row>
    <row r="866" spans="1:34" ht="15.75" customHeight="1"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row>
    <row r="867" spans="1:34" ht="15.75" customHeight="1"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row>
    <row r="868" spans="1:34" ht="15.75" customHeight="1"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row>
    <row r="869" spans="1:34" ht="15.75" customHeight="1"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row>
    <row r="870" spans="1:34" ht="15.75" customHeight="1"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row>
    <row r="871" spans="1:34" ht="15.75" customHeight="1"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row>
    <row r="872" spans="1:34" ht="15.75" customHeight="1"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row>
    <row r="873" spans="1:34" ht="15.75" customHeight="1"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row>
    <row r="874" spans="1:34" ht="15.75" customHeight="1"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row>
    <row r="875" spans="1:34" ht="15.75" customHeight="1"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row>
    <row r="876" spans="1:34" ht="15.75" customHeight="1"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row>
    <row r="877" spans="1:34" ht="15.75" customHeight="1"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row>
    <row r="878" spans="1:34" ht="15.75" customHeight="1"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row>
    <row r="879" spans="1:34" ht="15.75" customHeight="1"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row>
    <row r="880" spans="1:34" ht="15.75" customHeight="1"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row>
    <row r="881" spans="1:34" ht="15.75" customHeight="1"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row>
    <row r="882" spans="1:34" ht="15.75" customHeight="1"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row>
    <row r="883" spans="1:34" ht="15.75" customHeight="1"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row>
    <row r="884" spans="1:34" ht="15.75" customHeight="1"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row>
    <row r="885" spans="1:34" ht="15.75" customHeight="1"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row>
    <row r="886" spans="1:34" ht="15.75" customHeight="1"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row>
    <row r="887" spans="1:34" ht="15.75" customHeight="1"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row>
    <row r="888" spans="1:34" ht="15.75" customHeight="1"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row>
    <row r="889" spans="1:34" ht="15.75" customHeight="1"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row>
    <row r="890" spans="1:34" ht="15.75" customHeight="1"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row>
    <row r="891" spans="1:34" ht="15.75" customHeight="1"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row>
    <row r="892" spans="1:34" ht="15.75" customHeight="1"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row>
    <row r="893" spans="1:34" ht="15.75" customHeight="1"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row>
    <row r="894" spans="1:34" ht="15.75" customHeight="1"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row>
    <row r="895" spans="1:34" ht="15.75" customHeight="1"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row>
    <row r="896" spans="1:34" ht="15.75" customHeight="1"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row>
    <row r="897" spans="1:34" ht="15.75" customHeight="1"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row>
    <row r="898" spans="1:34" ht="15.75" customHeight="1"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row>
    <row r="899" spans="1:34" ht="15.75" customHeight="1"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row>
    <row r="900" spans="1:34" ht="15.75" customHeight="1"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row>
    <row r="901" spans="1:34" ht="15.75" customHeight="1"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row>
    <row r="902" spans="1:34" ht="15.75" customHeight="1"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row>
    <row r="903" spans="1:34" ht="15.75" customHeight="1"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row>
    <row r="904" spans="1:34" ht="15.75" customHeight="1"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row>
    <row r="905" spans="1:34" ht="15.75" customHeight="1"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row>
    <row r="906" spans="1:34" ht="15.75" customHeight="1"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row>
    <row r="907" spans="1:34" ht="15.75" customHeight="1"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row>
    <row r="908" spans="1:34" ht="15.75" customHeight="1"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row>
    <row r="909" spans="1:34" ht="15.75" customHeight="1"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row>
    <row r="910" spans="1:34" ht="15.75" customHeight="1"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row>
    <row r="911" spans="1:34" ht="15.75" customHeight="1"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row>
    <row r="912" spans="1:34" ht="15.75" customHeight="1"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row>
    <row r="913" spans="1:34" ht="15.75" customHeight="1"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row>
    <row r="914" spans="1:34" ht="15.75" customHeight="1"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row>
    <row r="915" spans="1:34" ht="15.75" customHeight="1"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row>
    <row r="916" spans="1:34" ht="15.75" customHeight="1"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row>
    <row r="917" spans="1:34" ht="15.75" customHeight="1"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row>
    <row r="918" spans="1:34" ht="15.75" customHeight="1"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row>
    <row r="919" spans="1:34" ht="15.75" customHeight="1"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row>
    <row r="920" spans="1:34" ht="15.75" customHeight="1"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row>
    <row r="921" spans="1:34" ht="15.75" customHeight="1"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row>
    <row r="922" spans="1:34" ht="15.75" customHeight="1"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row>
    <row r="923" spans="1:34" ht="15.75" customHeight="1"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row>
    <row r="924" spans="1:34" ht="15.75" customHeight="1"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row>
    <row r="925" spans="1:34" ht="15.75" customHeight="1"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row>
    <row r="926" spans="1:34" ht="15.75" customHeight="1"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row>
    <row r="927" spans="1:34" ht="15.75" customHeight="1"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row>
    <row r="928" spans="1:34" ht="15.75" customHeight="1"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row>
    <row r="929" spans="1:34" ht="15.75" customHeight="1"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row>
    <row r="930" spans="1:34" ht="15.75" customHeight="1"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row>
    <row r="931" spans="1:34" ht="15.75" customHeight="1"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row>
    <row r="932" spans="1:34" ht="15.75" customHeight="1"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row>
    <row r="933" spans="1:34" ht="15.75" customHeight="1"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row>
    <row r="934" spans="1:34" ht="15.75" customHeight="1"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row>
    <row r="935" spans="1:34" ht="15.75" customHeight="1"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row>
    <row r="936" spans="1:34" ht="15.75" customHeight="1"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row>
    <row r="937" spans="1:34" ht="15.75" customHeight="1"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row>
    <row r="938" spans="1:34" ht="15.75" customHeight="1"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row>
    <row r="939" spans="1:34" ht="15.75" customHeight="1"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row>
    <row r="940" spans="1:34" ht="15.75" customHeight="1"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row>
    <row r="941" spans="1:34" ht="15.75" customHeight="1"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row>
    <row r="942" spans="1:34" ht="15.75" customHeight="1"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row>
    <row r="943" spans="1:34" ht="15.75" customHeight="1"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row>
    <row r="944" spans="1:34" ht="15.75" customHeight="1"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row>
    <row r="945" spans="1:34" ht="15.75" customHeight="1"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row>
    <row r="946" spans="1:34" ht="15.75" customHeight="1"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row>
    <row r="947" spans="1:34" ht="15.75" customHeight="1"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row>
    <row r="948" spans="1:34" ht="15.75" customHeight="1"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row>
    <row r="949" spans="1:34" ht="15.75" customHeight="1"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row>
    <row r="950" spans="1:34" ht="15.75" customHeight="1"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row>
    <row r="951" spans="1:34" ht="15.75" customHeight="1"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row>
    <row r="952" spans="1:34" ht="15.75" customHeight="1"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row>
    <row r="953" spans="1:34" ht="15.75" customHeight="1"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row>
    <row r="954" spans="1:34" ht="15.75" customHeight="1"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row>
    <row r="955" spans="1:34" ht="15.75" customHeight="1"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row>
    <row r="956" spans="1:34" ht="15.75" customHeight="1"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row>
    <row r="957" spans="1:34" ht="15.75" customHeight="1"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row>
    <row r="958" spans="1:34" ht="15.75" customHeight="1"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row>
    <row r="959" spans="1:34" ht="15.75" customHeight="1"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row>
    <row r="960" spans="1:34" ht="15.75" customHeight="1"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row>
    <row r="961" spans="1:34" ht="15.75" customHeight="1"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row>
    <row r="962" spans="1:34" ht="15.75" customHeight="1"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row>
    <row r="963" spans="1:34" ht="15.75" customHeight="1"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row>
    <row r="964" spans="1:34" ht="15.75" customHeight="1"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row>
    <row r="965" spans="1:34" ht="15.75" customHeight="1"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row>
    <row r="966" spans="1:34" ht="15.75" customHeight="1"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row>
    <row r="967" spans="1:34" ht="15.75" customHeight="1"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row>
    <row r="968" spans="1:34" ht="15.75" customHeight="1"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row>
    <row r="969" spans="1:34" ht="15.75" customHeight="1"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row>
    <row r="970" spans="1:34" ht="15.75" customHeight="1"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row>
    <row r="971" spans="1:34" ht="15.75" customHeight="1"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row>
    <row r="972" spans="1:34" ht="15.75" customHeight="1"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row>
    <row r="973" spans="1:34" ht="15.75" customHeight="1"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row>
    <row r="974" spans="1:34" ht="15.75" customHeight="1"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row>
    <row r="975" spans="1:34" ht="15.75" customHeight="1"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row>
    <row r="976" spans="1:34" ht="15.75" customHeight="1"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row>
    <row r="977" spans="1:34" ht="15.75" customHeight="1"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row>
    <row r="978" spans="1:34" ht="15.75" customHeight="1"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row>
    <row r="979" spans="1:34" ht="15.75" customHeight="1"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row>
    <row r="980" spans="1:34" ht="15.75" customHeight="1"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row>
    <row r="981" spans="1:34" ht="15.75" customHeight="1"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row>
    <row r="982" spans="1:34" ht="15.75" customHeight="1"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row>
    <row r="983" spans="1:34" ht="15.75" customHeight="1"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row>
    <row r="984" spans="1:34" ht="15.75" customHeight="1"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row>
    <row r="985" spans="1:34" ht="15.75" customHeight="1"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row>
    <row r="986" spans="1:34" ht="15.75" customHeight="1"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row>
    <row r="987" spans="1:34" ht="15.75" customHeight="1"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row>
    <row r="988" spans="1:34" ht="15.75" customHeight="1"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row>
    <row r="989" spans="1:34" ht="15.75" customHeight="1"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row>
    <row r="990" spans="1:34" ht="15.75" customHeight="1"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row>
    <row r="991" spans="1:34" ht="15.75" customHeight="1"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row>
    <row r="992" spans="1:34" ht="15.75" customHeight="1"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row>
    <row r="993" spans="1:34" ht="15.75" customHeight="1"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row>
    <row r="994" spans="1:34" ht="15.75" customHeight="1"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row>
    <row r="995" spans="1:34" ht="15.75" customHeight="1"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row>
    <row r="996" spans="1:34" ht="15.75" customHeight="1"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row>
    <row r="997" spans="1:34" ht="15.75" customHeight="1" x14ac:dyDescent="0.25">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row>
    <row r="998" spans="1:34" ht="15.75" customHeight="1" x14ac:dyDescent="0.25">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row>
    <row r="999" spans="1:34" ht="15.75" customHeight="1" x14ac:dyDescent="0.25">
      <c r="A999" s="2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row>
    <row r="1000" spans="1:34" ht="15.75" customHeight="1" x14ac:dyDescent="0.25">
      <c r="A1000" s="2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row>
    <row r="1001" spans="1:34" ht="15.75" customHeight="1" x14ac:dyDescent="0.25">
      <c r="A1001" s="22"/>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row>
    <row r="1002" spans="1:34" ht="15.75" customHeight="1" x14ac:dyDescent="0.25">
      <c r="A1002" s="22"/>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row>
    <row r="1003" spans="1:34" ht="15.75" customHeight="1" x14ac:dyDescent="0.25">
      <c r="A1003" s="22"/>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row>
    <row r="1004" spans="1:34" ht="15.75" customHeight="1" x14ac:dyDescent="0.25">
      <c r="A1004" s="22"/>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row>
    <row r="1005" spans="1:34" ht="15.75" customHeight="1" x14ac:dyDescent="0.25">
      <c r="A1005" s="22"/>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row>
    <row r="1006" spans="1:34" ht="15.75" customHeight="1" x14ac:dyDescent="0.25">
      <c r="A1006" s="22"/>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row>
    <row r="1007" spans="1:34" ht="15.75" customHeight="1" x14ac:dyDescent="0.25">
      <c r="A1007" s="22"/>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row>
    <row r="1008" spans="1:34" ht="15.75" customHeight="1" x14ac:dyDescent="0.25">
      <c r="A1008" s="22"/>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row>
    <row r="1009" spans="1:34" ht="15.75" customHeight="1" x14ac:dyDescent="0.25">
      <c r="A1009" s="22"/>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row>
    <row r="1010" spans="1:34" ht="15.75" customHeight="1" x14ac:dyDescent="0.25">
      <c r="A1010" s="22"/>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row>
    <row r="1011" spans="1:34" ht="15.75" customHeight="1" x14ac:dyDescent="0.25">
      <c r="A1011" s="22"/>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row>
  </sheetData>
  <sortState xmlns:xlrd2="http://schemas.microsoft.com/office/spreadsheetml/2017/richdata2" ref="A2:AF231">
    <sortCondition ref="C2:C231"/>
  </sortState>
  <dataValidations count="3">
    <dataValidation type="list" allowBlank="1" showErrorMessage="1" sqref="C2:C231" xr:uid="{00000000-0002-0000-0300-000000000000}">
      <formula1>"Advanced Manufacturing &amp; Engineering,Agriculture,Arts, Entertainment and Design,Business Management and Entrepreneurship,Construction,Digital Technology,Education,Energy and Natural Resources,Financial Services,Healthcare and Human Services,Hospitality, E"&amp;"vents and Tourism,Marketing,Public Service and Safety,Supply Chain and Transportation,General Education"</formula1>
    </dataValidation>
    <dataValidation type="list" allowBlank="1" showErrorMessage="1" sqref="AE2:AE231" xr:uid="{00000000-0002-0000-0300-000001000000}">
      <formula1>"Tier 1,Tier 2,Tier 3,Springboard Credential,Not a First Credential"</formula1>
    </dataValidation>
    <dataValidation type="list" allowBlank="1" showErrorMessage="1" sqref="B2:B231" xr:uid="{00000000-0002-0000-0300-000002000000}">
      <formula1>"CTE,Technical College,Apprenticeship,Concurrent Enrollment,Industry Recognized ,CTE Course certification"</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H1001"/>
  <sheetViews>
    <sheetView workbookViewId="0">
      <pane xSplit="4" ySplit="1" topLeftCell="E2" activePane="bottomRight" state="frozen"/>
      <selection pane="topRight" activeCell="E1" sqref="E1"/>
      <selection pane="bottomLeft" activeCell="A2" sqref="A2"/>
      <selection pane="bottomRight" activeCell="J1" sqref="J1"/>
    </sheetView>
  </sheetViews>
  <sheetFormatPr defaultColWidth="12.6640625" defaultRowHeight="15.75" customHeight="1" x14ac:dyDescent="0.25"/>
  <cols>
    <col min="1" max="1" width="12.88671875" customWidth="1"/>
    <col min="2" max="2" width="30.44140625" customWidth="1"/>
    <col min="3" max="3" width="25.6640625" customWidth="1"/>
    <col min="4" max="4" width="30.33203125" customWidth="1"/>
    <col min="5" max="5" width="33.6640625" customWidth="1"/>
    <col min="6" max="6" width="34.33203125" customWidth="1"/>
    <col min="7" max="9" width="12.6640625" hidden="1"/>
    <col min="10" max="10" width="38.33203125" customWidth="1"/>
    <col min="11" max="19" width="12.6640625" hidden="1"/>
    <col min="20" max="20" width="23.6640625" customWidth="1"/>
    <col min="21" max="28" width="12.6640625" hidden="1"/>
    <col min="29" max="29" width="24.109375" customWidth="1"/>
    <col min="30" max="30" width="18.88671875" customWidth="1"/>
    <col min="31" max="31" width="20" customWidth="1"/>
    <col min="32" max="32" width="59.88671875" customWidth="1"/>
  </cols>
  <sheetData>
    <row r="1" spans="1:34" s="52" customFormat="1" ht="206.25" customHeight="1" x14ac:dyDescent="0.25">
      <c r="A1" s="67" t="s">
        <v>0</v>
      </c>
      <c r="B1" s="120" t="s">
        <v>1</v>
      </c>
      <c r="C1" s="121" t="s">
        <v>2</v>
      </c>
      <c r="D1" s="122" t="s">
        <v>3</v>
      </c>
      <c r="E1" s="66" t="s">
        <v>1555</v>
      </c>
      <c r="F1" s="66" t="s">
        <v>1537</v>
      </c>
      <c r="G1" s="66" t="s">
        <v>1520</v>
      </c>
      <c r="H1" s="66" t="s">
        <v>1521</v>
      </c>
      <c r="I1" s="66" t="s">
        <v>6</v>
      </c>
      <c r="J1" s="66" t="s">
        <v>1538</v>
      </c>
      <c r="K1" s="66" t="s">
        <v>1523</v>
      </c>
      <c r="L1" s="75" t="s">
        <v>1524</v>
      </c>
      <c r="M1" s="75" t="s">
        <v>1525</v>
      </c>
      <c r="N1" s="75" t="s">
        <v>1526</v>
      </c>
      <c r="O1" s="75" t="s">
        <v>8</v>
      </c>
      <c r="P1" s="75" t="s">
        <v>10</v>
      </c>
      <c r="Q1" s="75" t="s">
        <v>1527</v>
      </c>
      <c r="R1" s="66" t="s">
        <v>13</v>
      </c>
      <c r="S1" s="66" t="s">
        <v>1528</v>
      </c>
      <c r="T1" s="75" t="s">
        <v>1561</v>
      </c>
      <c r="U1" s="66" t="s">
        <v>13</v>
      </c>
      <c r="V1" s="66" t="s">
        <v>1528</v>
      </c>
      <c r="W1" s="66" t="s">
        <v>15</v>
      </c>
      <c r="X1" s="66" t="s">
        <v>1529</v>
      </c>
      <c r="Y1" s="75" t="s">
        <v>1530</v>
      </c>
      <c r="Z1" s="75" t="s">
        <v>1531</v>
      </c>
      <c r="AA1" s="75" t="s">
        <v>17</v>
      </c>
      <c r="AB1" s="75" t="s">
        <v>1532</v>
      </c>
      <c r="AC1" s="71" t="s">
        <v>1562</v>
      </c>
      <c r="AD1" s="76" t="s">
        <v>1563</v>
      </c>
      <c r="AE1" s="89" t="s">
        <v>20</v>
      </c>
      <c r="AF1" s="123" t="s">
        <v>21</v>
      </c>
      <c r="AG1" s="96"/>
      <c r="AH1" s="96"/>
    </row>
    <row r="2" spans="1:34" s="52" customFormat="1" ht="80.099999999999994" customHeight="1" x14ac:dyDescent="0.25">
      <c r="A2" s="55" t="s">
        <v>1227</v>
      </c>
      <c r="B2" s="41" t="s">
        <v>1228</v>
      </c>
      <c r="C2" s="39" t="s">
        <v>45</v>
      </c>
      <c r="D2" s="40" t="s">
        <v>1229</v>
      </c>
      <c r="E2" s="39" t="s">
        <v>1230</v>
      </c>
      <c r="F2" s="39" t="s">
        <v>50</v>
      </c>
      <c r="G2" s="41">
        <v>47.030299999999997</v>
      </c>
      <c r="H2" s="39" t="s">
        <v>56</v>
      </c>
      <c r="I2" s="39" t="s">
        <v>58</v>
      </c>
      <c r="J2" s="42">
        <v>37876.800000000003</v>
      </c>
      <c r="K2" s="42">
        <v>61360</v>
      </c>
      <c r="L2" s="41">
        <v>1438</v>
      </c>
      <c r="M2" s="45">
        <f t="shared" ref="M2:M69" si="0">L2 / 2</f>
        <v>719</v>
      </c>
      <c r="N2" s="39" t="s">
        <v>1231</v>
      </c>
      <c r="O2" s="38">
        <v>2</v>
      </c>
      <c r="P2" s="38">
        <v>2</v>
      </c>
      <c r="Q2" s="38">
        <v>3</v>
      </c>
      <c r="R2" s="38">
        <v>3</v>
      </c>
      <c r="S2" s="38">
        <v>1</v>
      </c>
      <c r="T2" s="46">
        <f t="shared" ref="T2:T69" si="1">O2+P2+Q2+R2+S2</f>
        <v>11</v>
      </c>
      <c r="U2" s="39" t="s">
        <v>73</v>
      </c>
      <c r="V2" s="41">
        <v>630</v>
      </c>
      <c r="W2" s="39" t="s">
        <v>244</v>
      </c>
      <c r="X2" s="39" t="s">
        <v>1232</v>
      </c>
      <c r="Y2" s="48">
        <v>2</v>
      </c>
      <c r="Z2" s="48">
        <v>2</v>
      </c>
      <c r="AA2" s="48">
        <v>2</v>
      </c>
      <c r="AB2" s="48"/>
      <c r="AC2" s="46">
        <f t="shared" ref="AC2:AC69" si="2">Y2+Z2+AA2</f>
        <v>6</v>
      </c>
      <c r="AD2" s="50">
        <f t="shared" ref="AD2:AD69" si="3">T2 + AC2</f>
        <v>17</v>
      </c>
      <c r="AE2" s="41" t="s">
        <v>79</v>
      </c>
      <c r="AF2" s="41"/>
      <c r="AG2" s="51"/>
      <c r="AH2" s="51"/>
    </row>
    <row r="3" spans="1:34" s="52" customFormat="1" ht="80.099999999999994" customHeight="1" x14ac:dyDescent="0.25">
      <c r="A3" s="55" t="s">
        <v>1233</v>
      </c>
      <c r="B3" s="41" t="s">
        <v>1228</v>
      </c>
      <c r="C3" s="39" t="s">
        <v>45</v>
      </c>
      <c r="D3" s="40" t="s">
        <v>1234</v>
      </c>
      <c r="E3" s="39" t="s">
        <v>1235</v>
      </c>
      <c r="F3" s="39" t="s">
        <v>331</v>
      </c>
      <c r="G3" s="41">
        <v>48.0503</v>
      </c>
      <c r="H3" s="39" t="s">
        <v>333</v>
      </c>
      <c r="I3" s="39" t="s">
        <v>1236</v>
      </c>
      <c r="J3" s="42">
        <v>38625.599999999999</v>
      </c>
      <c r="K3" s="43">
        <v>62524.800000000003</v>
      </c>
      <c r="L3" s="44">
        <v>330</v>
      </c>
      <c r="M3" s="45">
        <f t="shared" si="0"/>
        <v>165</v>
      </c>
      <c r="N3" s="39" t="s">
        <v>1237</v>
      </c>
      <c r="O3" s="38">
        <v>2</v>
      </c>
      <c r="P3" s="38">
        <v>1</v>
      </c>
      <c r="Q3" s="38">
        <v>3</v>
      </c>
      <c r="R3" s="38">
        <v>2</v>
      </c>
      <c r="S3" s="38">
        <v>1</v>
      </c>
      <c r="T3" s="46">
        <f t="shared" si="1"/>
        <v>9</v>
      </c>
      <c r="U3" s="39" t="s">
        <v>107</v>
      </c>
      <c r="V3" s="41">
        <v>180</v>
      </c>
      <c r="W3" s="39" t="s">
        <v>70</v>
      </c>
      <c r="X3" s="39" t="s">
        <v>1238</v>
      </c>
      <c r="Y3" s="48">
        <v>2</v>
      </c>
      <c r="Z3" s="48">
        <v>3</v>
      </c>
      <c r="AA3" s="48">
        <v>3</v>
      </c>
      <c r="AB3" s="48"/>
      <c r="AC3" s="46">
        <f t="shared" si="2"/>
        <v>8</v>
      </c>
      <c r="AD3" s="50">
        <f t="shared" si="3"/>
        <v>17</v>
      </c>
      <c r="AE3" s="41" t="s">
        <v>79</v>
      </c>
      <c r="AF3" s="41"/>
      <c r="AG3" s="51"/>
      <c r="AH3" s="51"/>
    </row>
    <row r="4" spans="1:34" s="52" customFormat="1" ht="80.099999999999994" customHeight="1" x14ac:dyDescent="0.25">
      <c r="A4" s="55" t="s">
        <v>1239</v>
      </c>
      <c r="B4" s="41" t="s">
        <v>1228</v>
      </c>
      <c r="C4" s="39" t="s">
        <v>45</v>
      </c>
      <c r="D4" s="40" t="s">
        <v>1240</v>
      </c>
      <c r="E4" s="39" t="s">
        <v>1241</v>
      </c>
      <c r="F4" s="39" t="s">
        <v>106</v>
      </c>
      <c r="G4" s="41">
        <v>15.1302</v>
      </c>
      <c r="H4" s="39" t="s">
        <v>108</v>
      </c>
      <c r="I4" s="39" t="s">
        <v>109</v>
      </c>
      <c r="J4" s="41" t="s">
        <v>110</v>
      </c>
      <c r="K4" s="97">
        <v>69388.800000000003</v>
      </c>
      <c r="L4" s="41">
        <v>844</v>
      </c>
      <c r="M4" s="45">
        <f t="shared" si="0"/>
        <v>422</v>
      </c>
      <c r="N4" s="39" t="s">
        <v>1231</v>
      </c>
      <c r="O4" s="38">
        <v>2</v>
      </c>
      <c r="P4" s="38">
        <v>1</v>
      </c>
      <c r="Q4" s="38">
        <v>3</v>
      </c>
      <c r="R4" s="38">
        <v>3</v>
      </c>
      <c r="S4" s="38">
        <v>1</v>
      </c>
      <c r="T4" s="46">
        <f t="shared" si="1"/>
        <v>10</v>
      </c>
      <c r="U4" s="39" t="s">
        <v>111</v>
      </c>
      <c r="V4" s="41">
        <v>480</v>
      </c>
      <c r="W4" s="39" t="s">
        <v>244</v>
      </c>
      <c r="X4" s="39" t="s">
        <v>71</v>
      </c>
      <c r="Y4" s="48">
        <v>3</v>
      </c>
      <c r="Z4" s="48">
        <v>2</v>
      </c>
      <c r="AA4" s="48">
        <v>3</v>
      </c>
      <c r="AB4" s="48"/>
      <c r="AC4" s="46">
        <f t="shared" si="2"/>
        <v>8</v>
      </c>
      <c r="AD4" s="50">
        <f t="shared" si="3"/>
        <v>18</v>
      </c>
      <c r="AE4" s="41" t="s">
        <v>79</v>
      </c>
      <c r="AF4" s="41"/>
      <c r="AG4" s="51"/>
      <c r="AH4" s="51"/>
    </row>
    <row r="5" spans="1:34" s="52" customFormat="1" ht="80.099999999999994" customHeight="1" x14ac:dyDescent="0.25">
      <c r="A5" s="55" t="s">
        <v>1242</v>
      </c>
      <c r="B5" s="41" t="s">
        <v>1228</v>
      </c>
      <c r="C5" s="39" t="s">
        <v>45</v>
      </c>
      <c r="D5" s="40" t="s">
        <v>1243</v>
      </c>
      <c r="E5" s="39" t="s">
        <v>1244</v>
      </c>
      <c r="F5" s="39" t="s">
        <v>57</v>
      </c>
      <c r="G5" s="41">
        <v>47.0105</v>
      </c>
      <c r="H5" s="41" t="s">
        <v>59</v>
      </c>
      <c r="I5" s="39" t="s">
        <v>60</v>
      </c>
      <c r="J5" s="42">
        <v>37481.599999999999</v>
      </c>
      <c r="K5" s="97">
        <v>61963.199999999997</v>
      </c>
      <c r="L5" s="41">
        <v>786</v>
      </c>
      <c r="M5" s="45">
        <f t="shared" si="0"/>
        <v>393</v>
      </c>
      <c r="N5" s="39" t="s">
        <v>1231</v>
      </c>
      <c r="O5" s="38">
        <v>2</v>
      </c>
      <c r="P5" s="38">
        <v>1</v>
      </c>
      <c r="Q5" s="38">
        <v>3</v>
      </c>
      <c r="R5" s="38">
        <v>3</v>
      </c>
      <c r="S5" s="38">
        <v>1</v>
      </c>
      <c r="T5" s="46">
        <f t="shared" si="1"/>
        <v>10</v>
      </c>
      <c r="U5" s="39" t="s">
        <v>69</v>
      </c>
      <c r="V5" s="41" t="s">
        <v>1245</v>
      </c>
      <c r="W5" s="39" t="s">
        <v>70</v>
      </c>
      <c r="X5" s="39" t="s">
        <v>71</v>
      </c>
      <c r="Y5" s="48">
        <v>2</v>
      </c>
      <c r="Z5" s="48">
        <v>3</v>
      </c>
      <c r="AA5" s="48">
        <v>3</v>
      </c>
      <c r="AB5" s="48"/>
      <c r="AC5" s="46">
        <f t="shared" si="2"/>
        <v>8</v>
      </c>
      <c r="AD5" s="50">
        <f t="shared" si="3"/>
        <v>18</v>
      </c>
      <c r="AE5" s="41" t="s">
        <v>79</v>
      </c>
      <c r="AF5" s="41"/>
      <c r="AG5" s="51"/>
      <c r="AH5" s="51"/>
    </row>
    <row r="6" spans="1:34" s="52" customFormat="1" ht="80.099999999999994" customHeight="1" x14ac:dyDescent="0.25">
      <c r="A6" s="55" t="s">
        <v>1246</v>
      </c>
      <c r="B6" s="41" t="s">
        <v>1228</v>
      </c>
      <c r="C6" s="39" t="s">
        <v>45</v>
      </c>
      <c r="D6" s="40" t="s">
        <v>1247</v>
      </c>
      <c r="E6" s="39" t="s">
        <v>1248</v>
      </c>
      <c r="F6" s="39" t="s">
        <v>57</v>
      </c>
      <c r="G6" s="41">
        <v>47.0105</v>
      </c>
      <c r="H6" s="41" t="s">
        <v>59</v>
      </c>
      <c r="I6" s="39" t="s">
        <v>60</v>
      </c>
      <c r="J6" s="42">
        <v>37481.599999999999</v>
      </c>
      <c r="K6" s="97">
        <v>61963.199999999997</v>
      </c>
      <c r="L6" s="41">
        <v>786</v>
      </c>
      <c r="M6" s="45">
        <f t="shared" si="0"/>
        <v>393</v>
      </c>
      <c r="N6" s="41" t="s">
        <v>1231</v>
      </c>
      <c r="O6" s="55">
        <v>2</v>
      </c>
      <c r="P6" s="55">
        <v>1</v>
      </c>
      <c r="Q6" s="55">
        <v>3</v>
      </c>
      <c r="R6" s="55">
        <v>3</v>
      </c>
      <c r="S6" s="55">
        <v>1</v>
      </c>
      <c r="T6" s="46">
        <f t="shared" si="1"/>
        <v>10</v>
      </c>
      <c r="U6" s="39" t="s">
        <v>69</v>
      </c>
      <c r="V6" s="41">
        <v>510</v>
      </c>
      <c r="W6" s="39" t="s">
        <v>244</v>
      </c>
      <c r="X6" s="39" t="s">
        <v>71</v>
      </c>
      <c r="Y6" s="48">
        <v>2</v>
      </c>
      <c r="Z6" s="48">
        <v>2</v>
      </c>
      <c r="AA6" s="48">
        <v>3</v>
      </c>
      <c r="AB6" s="48"/>
      <c r="AC6" s="46">
        <f t="shared" si="2"/>
        <v>7</v>
      </c>
      <c r="AD6" s="50">
        <f t="shared" si="3"/>
        <v>17</v>
      </c>
      <c r="AE6" s="41" t="s">
        <v>79</v>
      </c>
      <c r="AF6" s="41"/>
      <c r="AG6" s="51"/>
      <c r="AH6" s="51"/>
    </row>
    <row r="7" spans="1:34" s="52" customFormat="1" ht="80.099999999999994" customHeight="1" x14ac:dyDescent="0.25">
      <c r="A7" s="55" t="s">
        <v>1249</v>
      </c>
      <c r="B7" s="41" t="s">
        <v>1228</v>
      </c>
      <c r="C7" s="39" t="s">
        <v>45</v>
      </c>
      <c r="D7" s="40" t="s">
        <v>1250</v>
      </c>
      <c r="E7" s="39" t="s">
        <v>1251</v>
      </c>
      <c r="F7" s="39" t="s">
        <v>1252</v>
      </c>
      <c r="G7" s="41">
        <v>47.030200000000001</v>
      </c>
      <c r="H7" s="39" t="s">
        <v>1253</v>
      </c>
      <c r="I7" s="39" t="s">
        <v>1254</v>
      </c>
      <c r="J7" s="42">
        <v>38625.599999999999</v>
      </c>
      <c r="K7" s="43">
        <v>62524.800000000003</v>
      </c>
      <c r="L7" s="41">
        <v>1610</v>
      </c>
      <c r="M7" s="45">
        <f t="shared" si="0"/>
        <v>805</v>
      </c>
      <c r="N7" s="39" t="s">
        <v>1231</v>
      </c>
      <c r="O7" s="38">
        <v>2</v>
      </c>
      <c r="P7" s="38">
        <v>2</v>
      </c>
      <c r="Q7" s="38">
        <v>3</v>
      </c>
      <c r="R7" s="38">
        <v>2</v>
      </c>
      <c r="S7" s="38">
        <v>1</v>
      </c>
      <c r="T7" s="46">
        <f t="shared" si="1"/>
        <v>10</v>
      </c>
      <c r="U7" s="39" t="s">
        <v>123</v>
      </c>
      <c r="V7" s="41">
        <v>300</v>
      </c>
      <c r="W7" s="39" t="s">
        <v>244</v>
      </c>
      <c r="X7" s="39" t="s">
        <v>1255</v>
      </c>
      <c r="Y7" s="48">
        <v>2</v>
      </c>
      <c r="Z7" s="48">
        <v>3</v>
      </c>
      <c r="AA7" s="48">
        <v>2</v>
      </c>
      <c r="AB7" s="48"/>
      <c r="AC7" s="46">
        <f t="shared" si="2"/>
        <v>7</v>
      </c>
      <c r="AD7" s="50">
        <f t="shared" si="3"/>
        <v>17</v>
      </c>
      <c r="AE7" s="41" t="s">
        <v>79</v>
      </c>
      <c r="AF7" s="41"/>
      <c r="AG7" s="51"/>
      <c r="AH7" s="51"/>
    </row>
    <row r="8" spans="1:34" s="52" customFormat="1" ht="80.099999999999994" customHeight="1" x14ac:dyDescent="0.25">
      <c r="A8" s="55" t="s">
        <v>1256</v>
      </c>
      <c r="B8" s="41" t="s">
        <v>1228</v>
      </c>
      <c r="C8" s="39" t="s">
        <v>45</v>
      </c>
      <c r="D8" s="40" t="s">
        <v>1257</v>
      </c>
      <c r="E8" s="39" t="s">
        <v>1258</v>
      </c>
      <c r="F8" s="39" t="s">
        <v>89</v>
      </c>
      <c r="G8" s="41">
        <v>48.051099999999998</v>
      </c>
      <c r="H8" s="39" t="s">
        <v>1259</v>
      </c>
      <c r="I8" s="39" t="s">
        <v>93</v>
      </c>
      <c r="J8" s="42">
        <v>37876.800000000003</v>
      </c>
      <c r="K8" s="43">
        <v>61360</v>
      </c>
      <c r="L8" s="41">
        <v>25</v>
      </c>
      <c r="M8" s="45">
        <f t="shared" si="0"/>
        <v>12.5</v>
      </c>
      <c r="N8" s="39" t="s">
        <v>1231</v>
      </c>
      <c r="O8" s="38">
        <v>2</v>
      </c>
      <c r="P8" s="38">
        <v>1</v>
      </c>
      <c r="Q8" s="38">
        <v>3</v>
      </c>
      <c r="R8" s="38">
        <v>2</v>
      </c>
      <c r="S8" s="38">
        <v>1</v>
      </c>
      <c r="T8" s="46">
        <f t="shared" si="1"/>
        <v>9</v>
      </c>
      <c r="U8" s="39" t="s">
        <v>107</v>
      </c>
      <c r="V8" s="41">
        <v>450</v>
      </c>
      <c r="W8" s="39" t="s">
        <v>244</v>
      </c>
      <c r="X8" s="39" t="s">
        <v>71</v>
      </c>
      <c r="Y8" s="48">
        <v>2</v>
      </c>
      <c r="Z8" s="48">
        <v>3</v>
      </c>
      <c r="AA8" s="48">
        <v>3</v>
      </c>
      <c r="AB8" s="48"/>
      <c r="AC8" s="46">
        <f t="shared" si="2"/>
        <v>8</v>
      </c>
      <c r="AD8" s="50">
        <f t="shared" si="3"/>
        <v>17</v>
      </c>
      <c r="AE8" s="41" t="s">
        <v>79</v>
      </c>
      <c r="AF8" s="41"/>
      <c r="AG8" s="51"/>
      <c r="AH8" s="51"/>
    </row>
    <row r="9" spans="1:34" s="52" customFormat="1" ht="80.099999999999994" customHeight="1" x14ac:dyDescent="0.25">
      <c r="A9" s="55" t="s">
        <v>1260</v>
      </c>
      <c r="B9" s="41" t="s">
        <v>1228</v>
      </c>
      <c r="C9" s="39" t="s">
        <v>45</v>
      </c>
      <c r="D9" s="40" t="s">
        <v>1261</v>
      </c>
      <c r="E9" s="39" t="s">
        <v>1262</v>
      </c>
      <c r="F9" s="39" t="s">
        <v>157</v>
      </c>
      <c r="G9" s="41">
        <v>15.061299999999999</v>
      </c>
      <c r="H9" s="39" t="s">
        <v>56</v>
      </c>
      <c r="I9" s="39" t="s">
        <v>58</v>
      </c>
      <c r="J9" s="42">
        <v>39603.199999999997</v>
      </c>
      <c r="K9" s="43">
        <v>87796.800000000003</v>
      </c>
      <c r="L9" s="44">
        <v>1438</v>
      </c>
      <c r="M9" s="45">
        <f t="shared" si="0"/>
        <v>719</v>
      </c>
      <c r="N9" s="39" t="s">
        <v>1231</v>
      </c>
      <c r="O9" s="38">
        <v>2</v>
      </c>
      <c r="P9" s="38">
        <v>2</v>
      </c>
      <c r="Q9" s="38">
        <v>3</v>
      </c>
      <c r="R9" s="38">
        <v>2</v>
      </c>
      <c r="S9" s="38">
        <v>1</v>
      </c>
      <c r="T9" s="46">
        <f t="shared" si="1"/>
        <v>10</v>
      </c>
      <c r="U9" s="39" t="s">
        <v>94</v>
      </c>
      <c r="V9" s="41">
        <v>300</v>
      </c>
      <c r="W9" s="39" t="s">
        <v>70</v>
      </c>
      <c r="X9" s="39" t="s">
        <v>71</v>
      </c>
      <c r="Y9" s="48">
        <v>2</v>
      </c>
      <c r="Z9" s="48">
        <v>3</v>
      </c>
      <c r="AA9" s="48">
        <v>3</v>
      </c>
      <c r="AB9" s="48"/>
      <c r="AC9" s="46">
        <f t="shared" si="2"/>
        <v>8</v>
      </c>
      <c r="AD9" s="50">
        <f t="shared" si="3"/>
        <v>18</v>
      </c>
      <c r="AE9" s="41" t="s">
        <v>79</v>
      </c>
      <c r="AF9" s="41"/>
      <c r="AG9" s="51"/>
      <c r="AH9" s="51"/>
    </row>
    <row r="10" spans="1:34" s="52" customFormat="1" ht="80.099999999999994" customHeight="1" x14ac:dyDescent="0.25">
      <c r="A10" s="55" t="s">
        <v>1263</v>
      </c>
      <c r="B10" s="41" t="s">
        <v>1228</v>
      </c>
      <c r="C10" s="39" t="s">
        <v>45</v>
      </c>
      <c r="D10" s="40" t="s">
        <v>1264</v>
      </c>
      <c r="E10" s="39" t="s">
        <v>1244</v>
      </c>
      <c r="F10" s="39" t="s">
        <v>157</v>
      </c>
      <c r="G10" s="41">
        <v>47.030299999999997</v>
      </c>
      <c r="H10" s="39" t="s">
        <v>56</v>
      </c>
      <c r="I10" s="39" t="s">
        <v>58</v>
      </c>
      <c r="J10" s="42">
        <v>38625.599999999999</v>
      </c>
      <c r="K10" s="43">
        <v>62524.800000000003</v>
      </c>
      <c r="L10" s="44">
        <v>1438</v>
      </c>
      <c r="M10" s="45">
        <f t="shared" si="0"/>
        <v>719</v>
      </c>
      <c r="N10" s="39" t="s">
        <v>1231</v>
      </c>
      <c r="O10" s="38">
        <v>2</v>
      </c>
      <c r="P10" s="38">
        <v>2</v>
      </c>
      <c r="Q10" s="38">
        <v>3</v>
      </c>
      <c r="R10" s="38">
        <v>3</v>
      </c>
      <c r="S10" s="38">
        <v>1</v>
      </c>
      <c r="T10" s="46">
        <f t="shared" si="1"/>
        <v>11</v>
      </c>
      <c r="U10" s="39" t="s">
        <v>73</v>
      </c>
      <c r="V10" s="41">
        <v>630</v>
      </c>
      <c r="W10" s="39" t="s">
        <v>244</v>
      </c>
      <c r="X10" s="39" t="s">
        <v>71</v>
      </c>
      <c r="Y10" s="48">
        <v>2</v>
      </c>
      <c r="Z10" s="48">
        <v>2</v>
      </c>
      <c r="AA10" s="48">
        <v>3</v>
      </c>
      <c r="AB10" s="48"/>
      <c r="AC10" s="46">
        <f t="shared" si="2"/>
        <v>7</v>
      </c>
      <c r="AD10" s="50">
        <f t="shared" si="3"/>
        <v>18</v>
      </c>
      <c r="AE10" s="41" t="s">
        <v>79</v>
      </c>
      <c r="AF10" s="41"/>
      <c r="AG10" s="51"/>
      <c r="AH10" s="51"/>
    </row>
    <row r="11" spans="1:34" s="52" customFormat="1" ht="80.099999999999994" customHeight="1" x14ac:dyDescent="0.25">
      <c r="A11" s="55" t="s">
        <v>1265</v>
      </c>
      <c r="B11" s="41" t="s">
        <v>1228</v>
      </c>
      <c r="C11" s="39" t="s">
        <v>45</v>
      </c>
      <c r="D11" s="40" t="s">
        <v>1266</v>
      </c>
      <c r="E11" s="39" t="s">
        <v>1267</v>
      </c>
      <c r="F11" s="39" t="s">
        <v>184</v>
      </c>
      <c r="G11" s="41">
        <v>48.050800000000002</v>
      </c>
      <c r="H11" s="39" t="s">
        <v>1011</v>
      </c>
      <c r="I11" s="39" t="s">
        <v>186</v>
      </c>
      <c r="J11" s="42">
        <v>37876.800000000003</v>
      </c>
      <c r="K11" s="43">
        <v>61360</v>
      </c>
      <c r="L11" s="41">
        <v>158</v>
      </c>
      <c r="M11" s="45">
        <f t="shared" si="0"/>
        <v>79</v>
      </c>
      <c r="N11" s="39" t="s">
        <v>1231</v>
      </c>
      <c r="O11" s="38">
        <v>2</v>
      </c>
      <c r="P11" s="38">
        <v>1</v>
      </c>
      <c r="Q11" s="38">
        <v>3</v>
      </c>
      <c r="R11" s="38">
        <v>2</v>
      </c>
      <c r="S11" s="38">
        <v>1</v>
      </c>
      <c r="T11" s="46">
        <f t="shared" si="1"/>
        <v>9</v>
      </c>
      <c r="U11" s="39" t="s">
        <v>121</v>
      </c>
      <c r="V11" s="41">
        <v>420</v>
      </c>
      <c r="W11" s="39" t="s">
        <v>244</v>
      </c>
      <c r="X11" s="39" t="s">
        <v>71</v>
      </c>
      <c r="Y11" s="48">
        <v>2</v>
      </c>
      <c r="Z11" s="48">
        <v>3</v>
      </c>
      <c r="AA11" s="48">
        <v>3</v>
      </c>
      <c r="AB11" s="48"/>
      <c r="AC11" s="46">
        <f t="shared" si="2"/>
        <v>8</v>
      </c>
      <c r="AD11" s="50">
        <f t="shared" si="3"/>
        <v>17</v>
      </c>
      <c r="AE11" s="41" t="s">
        <v>79</v>
      </c>
      <c r="AF11" s="41"/>
      <c r="AG11" s="51"/>
      <c r="AH11" s="51"/>
    </row>
    <row r="12" spans="1:34" s="52" customFormat="1" ht="80.099999999999994" customHeight="1" x14ac:dyDescent="0.25">
      <c r="A12" s="55" t="s">
        <v>1268</v>
      </c>
      <c r="B12" s="41" t="s">
        <v>1228</v>
      </c>
      <c r="C12" s="39" t="s">
        <v>279</v>
      </c>
      <c r="D12" s="40" t="s">
        <v>1269</v>
      </c>
      <c r="E12" s="39" t="s">
        <v>1270</v>
      </c>
      <c r="F12" s="39" t="s">
        <v>281</v>
      </c>
      <c r="G12" s="90">
        <v>52.010100000000001</v>
      </c>
      <c r="H12" s="109" t="s">
        <v>1271</v>
      </c>
      <c r="I12" s="39" t="s">
        <v>1272</v>
      </c>
      <c r="J12" s="80">
        <f>23.7409039874*2080</f>
        <v>49381.080293792002</v>
      </c>
      <c r="K12" s="80">
        <f>45.9019976052*2080</f>
        <v>95476.155018816004</v>
      </c>
      <c r="L12" s="45" t="s">
        <v>790</v>
      </c>
      <c r="M12" s="45">
        <f t="shared" si="0"/>
        <v>4329.5</v>
      </c>
      <c r="N12" s="39" t="s">
        <v>1231</v>
      </c>
      <c r="O12" s="38">
        <v>3</v>
      </c>
      <c r="P12" s="38">
        <v>3</v>
      </c>
      <c r="Q12" s="38">
        <v>3</v>
      </c>
      <c r="R12" s="38">
        <v>3</v>
      </c>
      <c r="S12" s="38">
        <v>1</v>
      </c>
      <c r="T12" s="46">
        <f t="shared" si="1"/>
        <v>13</v>
      </c>
      <c r="U12" s="39" t="s">
        <v>306</v>
      </c>
      <c r="V12" s="41">
        <v>570</v>
      </c>
      <c r="W12" s="39" t="s">
        <v>244</v>
      </c>
      <c r="X12" s="39" t="s">
        <v>71</v>
      </c>
      <c r="Y12" s="48">
        <v>3</v>
      </c>
      <c r="Z12" s="48">
        <v>2</v>
      </c>
      <c r="AA12" s="48">
        <v>3</v>
      </c>
      <c r="AB12" s="48"/>
      <c r="AC12" s="46">
        <f t="shared" si="2"/>
        <v>8</v>
      </c>
      <c r="AD12" s="50">
        <f t="shared" si="3"/>
        <v>21</v>
      </c>
      <c r="AE12" s="41" t="s">
        <v>79</v>
      </c>
      <c r="AF12" s="41"/>
      <c r="AG12" s="51"/>
      <c r="AH12" s="51"/>
    </row>
    <row r="13" spans="1:34" s="52" customFormat="1" ht="80.099999999999994" customHeight="1" x14ac:dyDescent="0.25">
      <c r="A13" s="55" t="s">
        <v>1273</v>
      </c>
      <c r="B13" s="41" t="s">
        <v>1228</v>
      </c>
      <c r="C13" s="39" t="s">
        <v>293</v>
      </c>
      <c r="D13" s="40" t="s">
        <v>1274</v>
      </c>
      <c r="E13" s="39" t="s">
        <v>1275</v>
      </c>
      <c r="F13" s="39" t="s">
        <v>1276</v>
      </c>
      <c r="G13" s="41">
        <v>46.041499999999999</v>
      </c>
      <c r="H13" s="39" t="s">
        <v>1277</v>
      </c>
      <c r="I13" s="39" t="s">
        <v>1278</v>
      </c>
      <c r="J13" s="42">
        <v>30388.799999999999</v>
      </c>
      <c r="K13" s="43">
        <v>57200</v>
      </c>
      <c r="L13" s="44">
        <v>51</v>
      </c>
      <c r="M13" s="45">
        <f t="shared" si="0"/>
        <v>25.5</v>
      </c>
      <c r="N13" s="39" t="s">
        <v>1231</v>
      </c>
      <c r="O13" s="38">
        <v>2</v>
      </c>
      <c r="P13" s="38">
        <v>1</v>
      </c>
      <c r="Q13" s="38">
        <v>3</v>
      </c>
      <c r="R13" s="38">
        <v>3</v>
      </c>
      <c r="S13" s="55"/>
      <c r="T13" s="46">
        <f t="shared" si="1"/>
        <v>9</v>
      </c>
      <c r="U13" s="39" t="s">
        <v>284</v>
      </c>
      <c r="V13" s="41">
        <v>120</v>
      </c>
      <c r="W13" s="39" t="s">
        <v>70</v>
      </c>
      <c r="X13" s="39" t="s">
        <v>71</v>
      </c>
      <c r="Y13" s="48">
        <v>2</v>
      </c>
      <c r="Z13" s="48">
        <v>3</v>
      </c>
      <c r="AA13" s="48">
        <v>3</v>
      </c>
      <c r="AB13" s="48"/>
      <c r="AC13" s="46">
        <f t="shared" si="2"/>
        <v>8</v>
      </c>
      <c r="AD13" s="50">
        <f t="shared" si="3"/>
        <v>17</v>
      </c>
      <c r="AE13" s="41" t="s">
        <v>79</v>
      </c>
      <c r="AF13" s="41"/>
      <c r="AG13" s="51"/>
      <c r="AH13" s="51"/>
    </row>
    <row r="14" spans="1:34" s="52" customFormat="1" ht="80.099999999999994" customHeight="1" x14ac:dyDescent="0.25">
      <c r="A14" s="55" t="s">
        <v>1279</v>
      </c>
      <c r="B14" s="41" t="s">
        <v>1228</v>
      </c>
      <c r="C14" s="39" t="s">
        <v>200</v>
      </c>
      <c r="D14" s="40" t="s">
        <v>1280</v>
      </c>
      <c r="E14" s="39" t="s">
        <v>1281</v>
      </c>
      <c r="F14" s="39" t="s">
        <v>682</v>
      </c>
      <c r="G14" s="39">
        <v>11.030099999999999</v>
      </c>
      <c r="H14" s="39" t="s">
        <v>683</v>
      </c>
      <c r="I14" s="39" t="s">
        <v>222</v>
      </c>
      <c r="J14" s="53">
        <v>38064</v>
      </c>
      <c r="K14" s="43">
        <v>89190.399999999994</v>
      </c>
      <c r="L14" s="41">
        <v>1493</v>
      </c>
      <c r="M14" s="45">
        <f t="shared" si="0"/>
        <v>746.5</v>
      </c>
      <c r="N14" s="39" t="s">
        <v>1231</v>
      </c>
      <c r="O14" s="38">
        <v>2</v>
      </c>
      <c r="P14" s="38">
        <v>2</v>
      </c>
      <c r="Q14" s="38">
        <v>3</v>
      </c>
      <c r="R14" s="38">
        <v>3</v>
      </c>
      <c r="S14" s="38">
        <v>1</v>
      </c>
      <c r="T14" s="46">
        <f t="shared" si="1"/>
        <v>11</v>
      </c>
      <c r="U14" s="39" t="s">
        <v>684</v>
      </c>
      <c r="V14" s="41">
        <v>300</v>
      </c>
      <c r="W14" s="39" t="s">
        <v>70</v>
      </c>
      <c r="X14" s="39" t="s">
        <v>71</v>
      </c>
      <c r="Y14" s="48">
        <v>3</v>
      </c>
      <c r="Z14" s="48">
        <v>3</v>
      </c>
      <c r="AA14" s="48">
        <v>3</v>
      </c>
      <c r="AB14" s="48"/>
      <c r="AC14" s="46">
        <f t="shared" si="2"/>
        <v>9</v>
      </c>
      <c r="AD14" s="50">
        <f t="shared" si="3"/>
        <v>20</v>
      </c>
      <c r="AE14" s="41" t="s">
        <v>79</v>
      </c>
      <c r="AF14" s="41"/>
      <c r="AG14" s="51"/>
      <c r="AH14" s="51"/>
    </row>
    <row r="15" spans="1:34" s="52" customFormat="1" ht="80.099999999999994" customHeight="1" x14ac:dyDescent="0.25">
      <c r="A15" s="55" t="s">
        <v>1282</v>
      </c>
      <c r="B15" s="41" t="s">
        <v>1228</v>
      </c>
      <c r="C15" s="39" t="s">
        <v>200</v>
      </c>
      <c r="D15" s="40" t="s">
        <v>1283</v>
      </c>
      <c r="E15" s="39" t="s">
        <v>1284</v>
      </c>
      <c r="F15" s="39" t="s">
        <v>577</v>
      </c>
      <c r="G15" s="39">
        <v>11.0901</v>
      </c>
      <c r="H15" s="39" t="s">
        <v>578</v>
      </c>
      <c r="I15" s="39" t="s">
        <v>222</v>
      </c>
      <c r="J15" s="53">
        <v>55764.800000000003</v>
      </c>
      <c r="K15" s="42">
        <v>114587.2</v>
      </c>
      <c r="L15" s="44">
        <v>605</v>
      </c>
      <c r="M15" s="45">
        <f t="shared" si="0"/>
        <v>302.5</v>
      </c>
      <c r="N15" s="39" t="s">
        <v>1231</v>
      </c>
      <c r="O15" s="38">
        <v>3</v>
      </c>
      <c r="P15" s="38">
        <v>2</v>
      </c>
      <c r="Q15" s="38">
        <v>3</v>
      </c>
      <c r="R15" s="38">
        <v>3</v>
      </c>
      <c r="S15" s="38">
        <v>1</v>
      </c>
      <c r="T15" s="46">
        <f t="shared" si="1"/>
        <v>12</v>
      </c>
      <c r="U15" s="39" t="s">
        <v>584</v>
      </c>
      <c r="V15" s="41">
        <v>360</v>
      </c>
      <c r="W15" s="39" t="s">
        <v>244</v>
      </c>
      <c r="X15" s="39" t="s">
        <v>71</v>
      </c>
      <c r="Y15" s="48">
        <v>3</v>
      </c>
      <c r="Z15" s="48">
        <v>3</v>
      </c>
      <c r="AA15" s="48">
        <v>3</v>
      </c>
      <c r="AB15" s="48"/>
      <c r="AC15" s="46">
        <f t="shared" si="2"/>
        <v>9</v>
      </c>
      <c r="AD15" s="50">
        <f t="shared" si="3"/>
        <v>21</v>
      </c>
      <c r="AE15" s="41" t="s">
        <v>79</v>
      </c>
      <c r="AF15" s="41"/>
      <c r="AG15" s="51"/>
      <c r="AH15" s="51"/>
    </row>
    <row r="16" spans="1:34" s="52" customFormat="1" ht="80.099999999999994" customHeight="1" x14ac:dyDescent="0.25">
      <c r="A16" s="55" t="s">
        <v>1285</v>
      </c>
      <c r="B16" s="41" t="s">
        <v>1228</v>
      </c>
      <c r="C16" s="39" t="s">
        <v>200</v>
      </c>
      <c r="D16" s="40" t="s">
        <v>1286</v>
      </c>
      <c r="E16" s="39" t="s">
        <v>1287</v>
      </c>
      <c r="F16" s="39" t="s">
        <v>473</v>
      </c>
      <c r="G16" s="39">
        <v>15.1204</v>
      </c>
      <c r="H16" s="39" t="s">
        <v>474</v>
      </c>
      <c r="I16" s="39" t="s">
        <v>1288</v>
      </c>
      <c r="J16" s="53">
        <v>34340.800000000003</v>
      </c>
      <c r="K16" s="42">
        <v>84115.199999999997</v>
      </c>
      <c r="L16" s="41">
        <v>11900</v>
      </c>
      <c r="M16" s="45">
        <f t="shared" si="0"/>
        <v>5950</v>
      </c>
      <c r="N16" s="39" t="s">
        <v>1231</v>
      </c>
      <c r="O16" s="38">
        <v>3</v>
      </c>
      <c r="P16" s="38">
        <v>3</v>
      </c>
      <c r="Q16" s="38">
        <v>3</v>
      </c>
      <c r="R16" s="38">
        <v>3</v>
      </c>
      <c r="S16" s="38">
        <v>1</v>
      </c>
      <c r="T16" s="46">
        <f t="shared" si="1"/>
        <v>13</v>
      </c>
      <c r="U16" s="39" t="s">
        <v>419</v>
      </c>
      <c r="V16" s="41">
        <v>480</v>
      </c>
      <c r="W16" s="39" t="s">
        <v>244</v>
      </c>
      <c r="X16" s="39" t="s">
        <v>71</v>
      </c>
      <c r="Y16" s="48">
        <v>3</v>
      </c>
      <c r="Z16" s="48">
        <v>2</v>
      </c>
      <c r="AA16" s="48">
        <v>3</v>
      </c>
      <c r="AB16" s="48"/>
      <c r="AC16" s="46">
        <f t="shared" si="2"/>
        <v>8</v>
      </c>
      <c r="AD16" s="50">
        <f t="shared" si="3"/>
        <v>21</v>
      </c>
      <c r="AE16" s="41" t="s">
        <v>79</v>
      </c>
      <c r="AF16" s="41"/>
      <c r="AG16" s="51"/>
      <c r="AH16" s="51"/>
    </row>
    <row r="17" spans="1:34" s="52" customFormat="1" ht="80.099999999999994" customHeight="1" x14ac:dyDescent="0.25">
      <c r="A17" s="55" t="s">
        <v>1289</v>
      </c>
      <c r="B17" s="41" t="s">
        <v>1228</v>
      </c>
      <c r="C17" s="39" t="s">
        <v>200</v>
      </c>
      <c r="D17" s="40" t="s">
        <v>1290</v>
      </c>
      <c r="E17" s="39" t="s">
        <v>1291</v>
      </c>
      <c r="F17" s="39" t="s">
        <v>577</v>
      </c>
      <c r="G17" s="39">
        <v>11.0901</v>
      </c>
      <c r="H17" s="39" t="s">
        <v>578</v>
      </c>
      <c r="I17" s="39" t="s">
        <v>222</v>
      </c>
      <c r="J17" s="53">
        <v>48110.400000000001</v>
      </c>
      <c r="K17" s="42">
        <v>103812.8</v>
      </c>
      <c r="L17" s="44">
        <v>605</v>
      </c>
      <c r="M17" s="45">
        <f t="shared" si="0"/>
        <v>302.5</v>
      </c>
      <c r="N17" s="39" t="s">
        <v>1231</v>
      </c>
      <c r="O17" s="38">
        <v>3</v>
      </c>
      <c r="P17" s="38">
        <v>2</v>
      </c>
      <c r="Q17" s="38">
        <v>3</v>
      </c>
      <c r="R17" s="38">
        <v>2</v>
      </c>
      <c r="S17" s="38">
        <v>1</v>
      </c>
      <c r="T17" s="46">
        <f t="shared" si="1"/>
        <v>11</v>
      </c>
      <c r="U17" s="39" t="s">
        <v>584</v>
      </c>
      <c r="V17" s="41">
        <v>630</v>
      </c>
      <c r="W17" s="39" t="s">
        <v>244</v>
      </c>
      <c r="X17" s="39" t="s">
        <v>71</v>
      </c>
      <c r="Y17" s="48">
        <v>3</v>
      </c>
      <c r="Z17" s="48">
        <v>2</v>
      </c>
      <c r="AA17" s="48">
        <v>3</v>
      </c>
      <c r="AB17" s="48"/>
      <c r="AC17" s="46">
        <f t="shared" si="2"/>
        <v>8</v>
      </c>
      <c r="AD17" s="50">
        <f t="shared" si="3"/>
        <v>19</v>
      </c>
      <c r="AE17" s="41" t="s">
        <v>79</v>
      </c>
      <c r="AF17" s="41"/>
      <c r="AG17" s="51"/>
      <c r="AH17" s="51"/>
    </row>
    <row r="18" spans="1:34" s="52" customFormat="1" ht="80.099999999999994" customHeight="1" x14ac:dyDescent="0.25">
      <c r="A18" s="55" t="s">
        <v>1292</v>
      </c>
      <c r="B18" s="41" t="s">
        <v>1228</v>
      </c>
      <c r="C18" s="39" t="s">
        <v>200</v>
      </c>
      <c r="D18" s="40" t="s">
        <v>1293</v>
      </c>
      <c r="E18" s="39" t="s">
        <v>1294</v>
      </c>
      <c r="F18" s="39" t="s">
        <v>473</v>
      </c>
      <c r="G18" s="39">
        <v>15.1204</v>
      </c>
      <c r="H18" s="39" t="s">
        <v>474</v>
      </c>
      <c r="I18" s="39" t="s">
        <v>1295</v>
      </c>
      <c r="J18" s="53">
        <v>55764.800000000003</v>
      </c>
      <c r="K18" s="42">
        <v>114587.2</v>
      </c>
      <c r="L18" s="41">
        <v>11900</v>
      </c>
      <c r="M18" s="45">
        <f t="shared" si="0"/>
        <v>5950</v>
      </c>
      <c r="N18" s="39" t="s">
        <v>1231</v>
      </c>
      <c r="O18" s="38">
        <v>3</v>
      </c>
      <c r="P18" s="38">
        <v>3</v>
      </c>
      <c r="Q18" s="38">
        <v>3</v>
      </c>
      <c r="R18" s="38">
        <v>3</v>
      </c>
      <c r="S18" s="38">
        <v>1</v>
      </c>
      <c r="T18" s="46">
        <f t="shared" si="1"/>
        <v>13</v>
      </c>
      <c r="U18" s="39" t="s">
        <v>419</v>
      </c>
      <c r="V18" s="41">
        <v>630</v>
      </c>
      <c r="W18" s="39" t="s">
        <v>244</v>
      </c>
      <c r="X18" s="39" t="s">
        <v>71</v>
      </c>
      <c r="Y18" s="48">
        <v>3</v>
      </c>
      <c r="Z18" s="48">
        <v>2</v>
      </c>
      <c r="AA18" s="48">
        <v>3</v>
      </c>
      <c r="AB18" s="48"/>
      <c r="AC18" s="46">
        <f t="shared" si="2"/>
        <v>8</v>
      </c>
      <c r="AD18" s="50">
        <f t="shared" si="3"/>
        <v>21</v>
      </c>
      <c r="AE18" s="41" t="s">
        <v>79</v>
      </c>
      <c r="AF18" s="41"/>
      <c r="AG18" s="51"/>
      <c r="AH18" s="51"/>
    </row>
    <row r="19" spans="1:34" s="52" customFormat="1" ht="80.099999999999994" customHeight="1" x14ac:dyDescent="0.25">
      <c r="A19" s="55" t="s">
        <v>1296</v>
      </c>
      <c r="B19" s="41" t="s">
        <v>1228</v>
      </c>
      <c r="C19" s="39" t="s">
        <v>200</v>
      </c>
      <c r="D19" s="40" t="s">
        <v>1297</v>
      </c>
      <c r="E19" s="39" t="s">
        <v>1287</v>
      </c>
      <c r="F19" s="39" t="s">
        <v>589</v>
      </c>
      <c r="G19" s="39">
        <v>15.1204</v>
      </c>
      <c r="H19" s="39" t="s">
        <v>590</v>
      </c>
      <c r="I19" s="39" t="s">
        <v>222</v>
      </c>
      <c r="J19" s="53">
        <v>48110.400000000001</v>
      </c>
      <c r="K19" s="42">
        <v>103812.8</v>
      </c>
      <c r="L19" s="41">
        <v>1198</v>
      </c>
      <c r="M19" s="45">
        <f t="shared" si="0"/>
        <v>599</v>
      </c>
      <c r="N19" s="39" t="s">
        <v>1231</v>
      </c>
      <c r="O19" s="38">
        <v>3</v>
      </c>
      <c r="P19" s="38">
        <v>2</v>
      </c>
      <c r="Q19" s="38">
        <v>3</v>
      </c>
      <c r="R19" s="38">
        <v>3</v>
      </c>
      <c r="S19" s="38">
        <v>1</v>
      </c>
      <c r="T19" s="46">
        <f t="shared" si="1"/>
        <v>12</v>
      </c>
      <c r="U19" s="39" t="s">
        <v>419</v>
      </c>
      <c r="V19" s="41">
        <v>360</v>
      </c>
      <c r="W19" s="39" t="s">
        <v>244</v>
      </c>
      <c r="X19" s="39" t="s">
        <v>71</v>
      </c>
      <c r="Y19" s="48">
        <v>3</v>
      </c>
      <c r="Z19" s="48">
        <v>3</v>
      </c>
      <c r="AA19" s="48">
        <v>3</v>
      </c>
      <c r="AB19" s="48"/>
      <c r="AC19" s="46">
        <f t="shared" si="2"/>
        <v>9</v>
      </c>
      <c r="AD19" s="50">
        <f t="shared" si="3"/>
        <v>21</v>
      </c>
      <c r="AE19" s="41" t="s">
        <v>79</v>
      </c>
      <c r="AF19" s="41"/>
      <c r="AG19" s="51"/>
      <c r="AH19" s="51"/>
    </row>
    <row r="20" spans="1:34" s="52" customFormat="1" ht="80.099999999999994" customHeight="1" x14ac:dyDescent="0.25">
      <c r="A20" s="55" t="s">
        <v>1299</v>
      </c>
      <c r="B20" s="41" t="s">
        <v>1228</v>
      </c>
      <c r="C20" s="39" t="s">
        <v>200</v>
      </c>
      <c r="D20" s="40" t="s">
        <v>1300</v>
      </c>
      <c r="E20" s="39" t="s">
        <v>1301</v>
      </c>
      <c r="F20" s="39" t="s">
        <v>510</v>
      </c>
      <c r="G20" s="39">
        <v>11.0801</v>
      </c>
      <c r="H20" s="39" t="s">
        <v>511</v>
      </c>
      <c r="I20" s="39" t="s">
        <v>206</v>
      </c>
      <c r="J20" s="53">
        <v>34340.800000000003</v>
      </c>
      <c r="K20" s="42">
        <v>84115.199999999997</v>
      </c>
      <c r="L20" s="41">
        <v>1421</v>
      </c>
      <c r="M20" s="45">
        <f t="shared" si="0"/>
        <v>710.5</v>
      </c>
      <c r="N20" s="39" t="s">
        <v>1231</v>
      </c>
      <c r="O20" s="38">
        <v>2</v>
      </c>
      <c r="P20" s="38">
        <v>2</v>
      </c>
      <c r="Q20" s="38">
        <v>3</v>
      </c>
      <c r="R20" s="38">
        <v>3</v>
      </c>
      <c r="S20" s="38">
        <v>1</v>
      </c>
      <c r="T20" s="46">
        <f t="shared" si="1"/>
        <v>11</v>
      </c>
      <c r="U20" s="39" t="s">
        <v>517</v>
      </c>
      <c r="V20" s="41">
        <v>630</v>
      </c>
      <c r="W20" s="39" t="s">
        <v>244</v>
      </c>
      <c r="X20" s="39" t="s">
        <v>71</v>
      </c>
      <c r="Y20" s="48">
        <v>3</v>
      </c>
      <c r="Z20" s="48">
        <v>2</v>
      </c>
      <c r="AA20" s="48">
        <v>3</v>
      </c>
      <c r="AB20" s="48"/>
      <c r="AC20" s="46">
        <f t="shared" si="2"/>
        <v>8</v>
      </c>
      <c r="AD20" s="50">
        <f t="shared" si="3"/>
        <v>19</v>
      </c>
      <c r="AE20" s="41" t="s">
        <v>79</v>
      </c>
      <c r="AF20" s="41"/>
      <c r="AG20" s="51"/>
      <c r="AH20" s="51"/>
    </row>
    <row r="21" spans="1:34" s="52" customFormat="1" ht="80.099999999999994" customHeight="1" x14ac:dyDescent="0.25">
      <c r="A21" s="55" t="s">
        <v>1302</v>
      </c>
      <c r="B21" s="41" t="s">
        <v>1228</v>
      </c>
      <c r="C21" s="39" t="s">
        <v>200</v>
      </c>
      <c r="D21" s="40" t="s">
        <v>1303</v>
      </c>
      <c r="E21" s="39" t="s">
        <v>1304</v>
      </c>
      <c r="F21" s="39" t="s">
        <v>510</v>
      </c>
      <c r="G21" s="39">
        <v>11.0801</v>
      </c>
      <c r="H21" s="39" t="s">
        <v>1305</v>
      </c>
      <c r="I21" s="39" t="s">
        <v>1306</v>
      </c>
      <c r="J21" s="53">
        <v>48110.400000000001</v>
      </c>
      <c r="K21" s="42">
        <v>103812.8</v>
      </c>
      <c r="L21" s="41">
        <v>801</v>
      </c>
      <c r="M21" s="45">
        <f t="shared" si="0"/>
        <v>400.5</v>
      </c>
      <c r="N21" s="39" t="s">
        <v>1231</v>
      </c>
      <c r="O21" s="38">
        <v>2</v>
      </c>
      <c r="P21" s="38">
        <v>1</v>
      </c>
      <c r="Q21" s="38">
        <v>3</v>
      </c>
      <c r="R21" s="38">
        <v>3</v>
      </c>
      <c r="S21" s="38">
        <v>1</v>
      </c>
      <c r="T21" s="46">
        <f t="shared" si="1"/>
        <v>10</v>
      </c>
      <c r="U21" s="39" t="s">
        <v>517</v>
      </c>
      <c r="V21" s="41">
        <v>660</v>
      </c>
      <c r="W21" s="39" t="s">
        <v>244</v>
      </c>
      <c r="X21" s="39" t="s">
        <v>71</v>
      </c>
      <c r="Y21" s="48">
        <v>3</v>
      </c>
      <c r="Z21" s="48">
        <v>2</v>
      </c>
      <c r="AA21" s="48">
        <v>3</v>
      </c>
      <c r="AB21" s="48"/>
      <c r="AC21" s="46">
        <f t="shared" si="2"/>
        <v>8</v>
      </c>
      <c r="AD21" s="50">
        <f t="shared" si="3"/>
        <v>18</v>
      </c>
      <c r="AE21" s="41" t="s">
        <v>79</v>
      </c>
      <c r="AF21" s="41"/>
      <c r="AG21" s="51"/>
      <c r="AH21" s="51"/>
    </row>
    <row r="22" spans="1:34" s="52" customFormat="1" ht="80.099999999999994" customHeight="1" x14ac:dyDescent="0.25">
      <c r="A22" s="55" t="s">
        <v>1307</v>
      </c>
      <c r="B22" s="41" t="s">
        <v>1228</v>
      </c>
      <c r="C22" s="39" t="s">
        <v>369</v>
      </c>
      <c r="D22" s="40" t="s">
        <v>1308</v>
      </c>
      <c r="E22" s="39" t="s">
        <v>1309</v>
      </c>
      <c r="F22" s="39" t="s">
        <v>1310</v>
      </c>
      <c r="G22" s="39">
        <v>51.080199999999998</v>
      </c>
      <c r="H22" s="39" t="s">
        <v>1311</v>
      </c>
      <c r="I22" s="39" t="s">
        <v>1312</v>
      </c>
      <c r="J22" s="53">
        <v>34777.599999999999</v>
      </c>
      <c r="K22" s="43">
        <v>50564.800000000003</v>
      </c>
      <c r="L22" s="41">
        <v>3250</v>
      </c>
      <c r="M22" s="45">
        <f t="shared" si="0"/>
        <v>1625</v>
      </c>
      <c r="N22" s="39" t="s">
        <v>1231</v>
      </c>
      <c r="O22" s="38">
        <v>1</v>
      </c>
      <c r="P22" s="38">
        <v>2</v>
      </c>
      <c r="Q22" s="38">
        <v>3</v>
      </c>
      <c r="R22" s="38">
        <v>2</v>
      </c>
      <c r="S22" s="38">
        <v>1</v>
      </c>
      <c r="T22" s="46">
        <f t="shared" si="1"/>
        <v>9</v>
      </c>
      <c r="U22" s="39" t="s">
        <v>826</v>
      </c>
      <c r="V22" s="41">
        <v>390</v>
      </c>
      <c r="W22" s="39" t="s">
        <v>244</v>
      </c>
      <c r="X22" s="39" t="s">
        <v>71</v>
      </c>
      <c r="Y22" s="48">
        <v>3</v>
      </c>
      <c r="Z22" s="48">
        <v>3</v>
      </c>
      <c r="AA22" s="48">
        <v>3</v>
      </c>
      <c r="AB22" s="48"/>
      <c r="AC22" s="46">
        <f t="shared" si="2"/>
        <v>9</v>
      </c>
      <c r="AD22" s="50">
        <f t="shared" si="3"/>
        <v>18</v>
      </c>
      <c r="AE22" s="41" t="s">
        <v>79</v>
      </c>
      <c r="AF22" s="41"/>
      <c r="AG22" s="51"/>
      <c r="AH22" s="51"/>
    </row>
    <row r="23" spans="1:34" s="52" customFormat="1" ht="80.099999999999994" customHeight="1" x14ac:dyDescent="0.25">
      <c r="A23" s="55" t="s">
        <v>1313</v>
      </c>
      <c r="B23" s="41" t="s">
        <v>1228</v>
      </c>
      <c r="C23" s="39" t="s">
        <v>369</v>
      </c>
      <c r="D23" s="40" t="s">
        <v>1314</v>
      </c>
      <c r="E23" s="39" t="s">
        <v>1315</v>
      </c>
      <c r="F23" s="39" t="s">
        <v>806</v>
      </c>
      <c r="G23" s="39">
        <v>51.060099999999998</v>
      </c>
      <c r="H23" s="39" t="s">
        <v>373</v>
      </c>
      <c r="I23" s="39" t="s">
        <v>374</v>
      </c>
      <c r="J23" s="42">
        <v>23275.200000000001</v>
      </c>
      <c r="K23" s="42">
        <v>41974.400000000001</v>
      </c>
      <c r="L23" s="41">
        <v>2655</v>
      </c>
      <c r="M23" s="45">
        <f t="shared" si="0"/>
        <v>1327.5</v>
      </c>
      <c r="N23" s="39" t="s">
        <v>1231</v>
      </c>
      <c r="O23" s="38">
        <v>1</v>
      </c>
      <c r="P23" s="38">
        <v>2</v>
      </c>
      <c r="Q23" s="38">
        <v>3</v>
      </c>
      <c r="R23" s="38">
        <v>2</v>
      </c>
      <c r="S23" s="38">
        <v>1</v>
      </c>
      <c r="T23" s="46">
        <f t="shared" si="1"/>
        <v>9</v>
      </c>
      <c r="U23" s="39" t="s">
        <v>375</v>
      </c>
      <c r="V23" s="41">
        <v>600</v>
      </c>
      <c r="W23" s="39" t="s">
        <v>244</v>
      </c>
      <c r="X23" s="39" t="s">
        <v>71</v>
      </c>
      <c r="Y23" s="48">
        <v>3</v>
      </c>
      <c r="Z23" s="48">
        <v>2</v>
      </c>
      <c r="AA23" s="48">
        <v>3</v>
      </c>
      <c r="AB23" s="48"/>
      <c r="AC23" s="46">
        <f t="shared" si="2"/>
        <v>8</v>
      </c>
      <c r="AD23" s="50">
        <f t="shared" si="3"/>
        <v>17</v>
      </c>
      <c r="AE23" s="41" t="s">
        <v>79</v>
      </c>
      <c r="AF23" s="41"/>
      <c r="AG23" s="51"/>
      <c r="AH23" s="51"/>
    </row>
    <row r="24" spans="1:34" s="52" customFormat="1" ht="80.099999999999994" customHeight="1" x14ac:dyDescent="0.25">
      <c r="A24" s="55" t="s">
        <v>1317</v>
      </c>
      <c r="B24" s="41" t="s">
        <v>1228</v>
      </c>
      <c r="C24" s="39" t="s">
        <v>369</v>
      </c>
      <c r="D24" s="40" t="s">
        <v>1318</v>
      </c>
      <c r="E24" s="39" t="s">
        <v>1319</v>
      </c>
      <c r="F24" s="39" t="s">
        <v>1320</v>
      </c>
      <c r="G24" s="39">
        <v>51.260199999999998</v>
      </c>
      <c r="H24" s="39" t="s">
        <v>1321</v>
      </c>
      <c r="I24" s="39" t="s">
        <v>374</v>
      </c>
      <c r="J24" s="53">
        <v>23899.200000000001</v>
      </c>
      <c r="K24" s="42">
        <v>41974.400000000001</v>
      </c>
      <c r="L24" s="41">
        <v>9997</v>
      </c>
      <c r="M24" s="45">
        <f t="shared" si="0"/>
        <v>4998.5</v>
      </c>
      <c r="N24" s="39" t="s">
        <v>1231</v>
      </c>
      <c r="O24" s="38">
        <v>1</v>
      </c>
      <c r="P24" s="38">
        <v>3</v>
      </c>
      <c r="Q24" s="38">
        <v>3</v>
      </c>
      <c r="R24" s="38">
        <v>3</v>
      </c>
      <c r="S24" s="38">
        <v>1</v>
      </c>
      <c r="T24" s="46">
        <f t="shared" si="1"/>
        <v>11</v>
      </c>
      <c r="U24" s="39" t="s">
        <v>1322</v>
      </c>
      <c r="V24" s="41">
        <v>300</v>
      </c>
      <c r="W24" s="39" t="s">
        <v>70</v>
      </c>
      <c r="X24" s="39" t="s">
        <v>71</v>
      </c>
      <c r="Y24" s="48">
        <v>3</v>
      </c>
      <c r="Z24" s="48">
        <v>3</v>
      </c>
      <c r="AA24" s="48">
        <v>3</v>
      </c>
      <c r="AB24" s="48"/>
      <c r="AC24" s="46">
        <f t="shared" si="2"/>
        <v>9</v>
      </c>
      <c r="AD24" s="50">
        <f t="shared" si="3"/>
        <v>20</v>
      </c>
      <c r="AE24" s="41" t="s">
        <v>79</v>
      </c>
      <c r="AF24" s="41"/>
      <c r="AG24" s="51"/>
      <c r="AH24" s="51"/>
    </row>
    <row r="25" spans="1:34" s="52" customFormat="1" ht="80.099999999999994" customHeight="1" x14ac:dyDescent="0.25">
      <c r="A25" s="55" t="s">
        <v>1323</v>
      </c>
      <c r="B25" s="41" t="s">
        <v>1228</v>
      </c>
      <c r="C25" s="39" t="s">
        <v>369</v>
      </c>
      <c r="D25" s="40" t="s">
        <v>1324</v>
      </c>
      <c r="E25" s="39" t="s">
        <v>1287</v>
      </c>
      <c r="F25" s="39" t="s">
        <v>850</v>
      </c>
      <c r="G25" s="39" t="s">
        <v>1325</v>
      </c>
      <c r="H25" s="39" t="s">
        <v>851</v>
      </c>
      <c r="I25" s="39" t="s">
        <v>825</v>
      </c>
      <c r="J25" s="53">
        <v>23899.200000000001</v>
      </c>
      <c r="K25" s="42">
        <v>41974.400000000001</v>
      </c>
      <c r="L25" s="44">
        <v>4772</v>
      </c>
      <c r="M25" s="45">
        <f t="shared" si="0"/>
        <v>2386</v>
      </c>
      <c r="N25" s="39" t="s">
        <v>1231</v>
      </c>
      <c r="O25" s="38">
        <v>2</v>
      </c>
      <c r="P25" s="38">
        <v>2</v>
      </c>
      <c r="Q25" s="38">
        <v>3</v>
      </c>
      <c r="R25" s="38">
        <v>2</v>
      </c>
      <c r="S25" s="38">
        <v>1</v>
      </c>
      <c r="T25" s="46">
        <f t="shared" si="1"/>
        <v>10</v>
      </c>
      <c r="U25" s="39" t="s">
        <v>852</v>
      </c>
      <c r="V25" s="41">
        <v>345</v>
      </c>
      <c r="W25" s="39" t="s">
        <v>244</v>
      </c>
      <c r="X25" s="39" t="s">
        <v>71</v>
      </c>
      <c r="Y25" s="48">
        <v>2</v>
      </c>
      <c r="Z25" s="48">
        <v>3</v>
      </c>
      <c r="AA25" s="48">
        <v>3</v>
      </c>
      <c r="AB25" s="48"/>
      <c r="AC25" s="46">
        <f t="shared" si="2"/>
        <v>8</v>
      </c>
      <c r="AD25" s="50">
        <f t="shared" si="3"/>
        <v>18</v>
      </c>
      <c r="AE25" s="41" t="s">
        <v>79</v>
      </c>
      <c r="AF25" s="41"/>
      <c r="AG25" s="51"/>
      <c r="AH25" s="51"/>
    </row>
    <row r="26" spans="1:34" s="52" customFormat="1" ht="80.099999999999994" customHeight="1" x14ac:dyDescent="0.25">
      <c r="A26" s="55" t="s">
        <v>1326</v>
      </c>
      <c r="B26" s="41" t="s">
        <v>1228</v>
      </c>
      <c r="C26" s="39" t="s">
        <v>369</v>
      </c>
      <c r="D26" s="40" t="s">
        <v>865</v>
      </c>
      <c r="E26" s="39" t="s">
        <v>1327</v>
      </c>
      <c r="F26" s="39" t="s">
        <v>794</v>
      </c>
      <c r="G26" s="39">
        <v>51.080100000000002</v>
      </c>
      <c r="H26" s="39" t="s">
        <v>795</v>
      </c>
      <c r="I26" s="39" t="s">
        <v>374</v>
      </c>
      <c r="J26" s="53">
        <v>23899.200000000001</v>
      </c>
      <c r="K26" s="42">
        <v>41974.400000000001</v>
      </c>
      <c r="L26" s="41">
        <v>5934</v>
      </c>
      <c r="M26" s="45">
        <f t="shared" si="0"/>
        <v>2967</v>
      </c>
      <c r="N26" s="39" t="s">
        <v>1231</v>
      </c>
      <c r="O26" s="38">
        <v>1</v>
      </c>
      <c r="P26" s="38">
        <v>3</v>
      </c>
      <c r="Q26" s="38">
        <v>3</v>
      </c>
      <c r="R26" s="38">
        <v>3</v>
      </c>
      <c r="S26" s="38">
        <v>1</v>
      </c>
      <c r="T26" s="46">
        <f t="shared" si="1"/>
        <v>11</v>
      </c>
      <c r="U26" s="39" t="s">
        <v>796</v>
      </c>
      <c r="V26" s="41">
        <v>720</v>
      </c>
      <c r="W26" s="39" t="s">
        <v>244</v>
      </c>
      <c r="X26" s="39" t="s">
        <v>71</v>
      </c>
      <c r="Y26" s="48">
        <v>2</v>
      </c>
      <c r="Z26" s="48">
        <v>1</v>
      </c>
      <c r="AA26" s="48">
        <v>3</v>
      </c>
      <c r="AB26" s="48"/>
      <c r="AC26" s="46">
        <f t="shared" si="2"/>
        <v>6</v>
      </c>
      <c r="AD26" s="50">
        <f t="shared" si="3"/>
        <v>17</v>
      </c>
      <c r="AE26" s="41" t="s">
        <v>79</v>
      </c>
      <c r="AF26" s="41"/>
      <c r="AG26" s="51"/>
      <c r="AH26" s="51"/>
    </row>
    <row r="27" spans="1:34" s="52" customFormat="1" ht="80.099999999999994" customHeight="1" x14ac:dyDescent="0.25">
      <c r="A27" s="55" t="s">
        <v>1328</v>
      </c>
      <c r="B27" s="41" t="s">
        <v>1228</v>
      </c>
      <c r="C27" s="39" t="s">
        <v>369</v>
      </c>
      <c r="D27" s="40" t="s">
        <v>1329</v>
      </c>
      <c r="E27" s="39" t="s">
        <v>1330</v>
      </c>
      <c r="F27" s="39" t="s">
        <v>810</v>
      </c>
      <c r="G27" s="39">
        <v>51.071199999999997</v>
      </c>
      <c r="H27" s="39" t="s">
        <v>801</v>
      </c>
      <c r="I27" s="39" t="s">
        <v>374</v>
      </c>
      <c r="J27" s="53">
        <v>34777.599999999999</v>
      </c>
      <c r="K27" s="43">
        <v>50564.800000000003</v>
      </c>
      <c r="L27" s="44">
        <v>1681</v>
      </c>
      <c r="M27" s="45">
        <f t="shared" si="0"/>
        <v>840.5</v>
      </c>
      <c r="N27" s="39" t="s">
        <v>1231</v>
      </c>
      <c r="O27" s="38">
        <v>1</v>
      </c>
      <c r="P27" s="38">
        <v>2</v>
      </c>
      <c r="Q27" s="38">
        <v>3</v>
      </c>
      <c r="R27" s="38">
        <v>3</v>
      </c>
      <c r="S27" s="38">
        <v>1</v>
      </c>
      <c r="T27" s="46">
        <f t="shared" si="1"/>
        <v>10</v>
      </c>
      <c r="U27" s="47" t="s">
        <v>802</v>
      </c>
      <c r="V27" s="41">
        <v>360</v>
      </c>
      <c r="W27" s="39" t="s">
        <v>244</v>
      </c>
      <c r="X27" s="39" t="s">
        <v>71</v>
      </c>
      <c r="Y27" s="48">
        <v>2</v>
      </c>
      <c r="Z27" s="48">
        <v>3</v>
      </c>
      <c r="AA27" s="48">
        <v>3</v>
      </c>
      <c r="AB27" s="48"/>
      <c r="AC27" s="46">
        <f t="shared" si="2"/>
        <v>8</v>
      </c>
      <c r="AD27" s="50">
        <f t="shared" si="3"/>
        <v>18</v>
      </c>
      <c r="AE27" s="41" t="s">
        <v>79</v>
      </c>
      <c r="AF27" s="41"/>
      <c r="AG27" s="51"/>
      <c r="AH27" s="51"/>
    </row>
    <row r="28" spans="1:34" s="52" customFormat="1" ht="80.099999999999994" customHeight="1" x14ac:dyDescent="0.25">
      <c r="A28" s="55" t="s">
        <v>1331</v>
      </c>
      <c r="B28" s="41" t="s">
        <v>1228</v>
      </c>
      <c r="C28" s="39" t="s">
        <v>369</v>
      </c>
      <c r="D28" s="40" t="s">
        <v>1332</v>
      </c>
      <c r="E28" s="39" t="s">
        <v>1333</v>
      </c>
      <c r="F28" s="39" t="s">
        <v>817</v>
      </c>
      <c r="G28" s="39">
        <v>51.3902</v>
      </c>
      <c r="H28" s="39" t="s">
        <v>818</v>
      </c>
      <c r="I28" s="39" t="s">
        <v>374</v>
      </c>
      <c r="J28" s="53">
        <v>33945</v>
      </c>
      <c r="K28" s="42">
        <v>67974.399999999994</v>
      </c>
      <c r="L28" s="41">
        <v>3299</v>
      </c>
      <c r="M28" s="45">
        <f t="shared" si="0"/>
        <v>1649.5</v>
      </c>
      <c r="N28" s="39" t="s">
        <v>1231</v>
      </c>
      <c r="O28" s="38">
        <v>1</v>
      </c>
      <c r="P28" s="38">
        <v>2</v>
      </c>
      <c r="Q28" s="38">
        <v>3</v>
      </c>
      <c r="R28" s="38">
        <v>3</v>
      </c>
      <c r="S28" s="38">
        <v>1</v>
      </c>
      <c r="T28" s="46">
        <f t="shared" si="1"/>
        <v>10</v>
      </c>
      <c r="U28" s="47" t="s">
        <v>819</v>
      </c>
      <c r="V28" s="41">
        <v>114</v>
      </c>
      <c r="W28" s="39" t="s">
        <v>70</v>
      </c>
      <c r="X28" s="39" t="s">
        <v>71</v>
      </c>
      <c r="Y28" s="48">
        <v>3</v>
      </c>
      <c r="Z28" s="48">
        <v>2</v>
      </c>
      <c r="AA28" s="48">
        <v>3</v>
      </c>
      <c r="AB28" s="48"/>
      <c r="AC28" s="46">
        <f t="shared" si="2"/>
        <v>8</v>
      </c>
      <c r="AD28" s="50">
        <f t="shared" si="3"/>
        <v>18</v>
      </c>
      <c r="AE28" s="41" t="s">
        <v>79</v>
      </c>
      <c r="AF28" s="41"/>
      <c r="AG28" s="51"/>
      <c r="AH28" s="51"/>
    </row>
    <row r="29" spans="1:34" s="52" customFormat="1" ht="80.099999999999994" customHeight="1" x14ac:dyDescent="0.25">
      <c r="A29" s="55" t="s">
        <v>1334</v>
      </c>
      <c r="B29" s="41" t="s">
        <v>1228</v>
      </c>
      <c r="C29" s="39" t="s">
        <v>528</v>
      </c>
      <c r="D29" s="40" t="s">
        <v>1335</v>
      </c>
      <c r="E29" s="39" t="s">
        <v>1336</v>
      </c>
      <c r="F29" s="39" t="s">
        <v>510</v>
      </c>
      <c r="G29" s="39">
        <v>11.0801</v>
      </c>
      <c r="H29" s="39" t="s">
        <v>511</v>
      </c>
      <c r="I29" s="39" t="s">
        <v>206</v>
      </c>
      <c r="J29" s="42">
        <v>40372.800000000003</v>
      </c>
      <c r="K29" s="42">
        <v>100006.39999999999</v>
      </c>
      <c r="L29" s="44">
        <v>1421</v>
      </c>
      <c r="M29" s="45">
        <f t="shared" si="0"/>
        <v>710.5</v>
      </c>
      <c r="N29" s="39" t="s">
        <v>1231</v>
      </c>
      <c r="O29" s="38">
        <v>2</v>
      </c>
      <c r="P29" s="38">
        <v>2</v>
      </c>
      <c r="Q29" s="38">
        <v>3</v>
      </c>
      <c r="R29" s="38">
        <v>3</v>
      </c>
      <c r="S29" s="38">
        <v>1</v>
      </c>
      <c r="T29" s="46">
        <f t="shared" si="1"/>
        <v>11</v>
      </c>
      <c r="U29" s="47" t="s">
        <v>517</v>
      </c>
      <c r="V29" s="41">
        <v>600</v>
      </c>
      <c r="W29" s="39" t="s">
        <v>244</v>
      </c>
      <c r="X29" s="39" t="s">
        <v>71</v>
      </c>
      <c r="Y29" s="48">
        <v>3</v>
      </c>
      <c r="Z29" s="48">
        <v>2</v>
      </c>
      <c r="AA29" s="48">
        <v>3</v>
      </c>
      <c r="AB29" s="48"/>
      <c r="AC29" s="46">
        <f t="shared" si="2"/>
        <v>8</v>
      </c>
      <c r="AD29" s="50">
        <f t="shared" si="3"/>
        <v>19</v>
      </c>
      <c r="AE29" s="41" t="s">
        <v>79</v>
      </c>
      <c r="AF29" s="41"/>
      <c r="AG29" s="51"/>
      <c r="AH29" s="51"/>
    </row>
    <row r="30" spans="1:34" s="52" customFormat="1" ht="80.099999999999994" customHeight="1" x14ac:dyDescent="0.25">
      <c r="A30" s="55" t="s">
        <v>1337</v>
      </c>
      <c r="B30" s="41" t="s">
        <v>1228</v>
      </c>
      <c r="C30" s="39" t="s">
        <v>528</v>
      </c>
      <c r="D30" s="40" t="s">
        <v>1338</v>
      </c>
      <c r="E30" s="39" t="s">
        <v>1339</v>
      </c>
      <c r="F30" s="39" t="s">
        <v>1340</v>
      </c>
      <c r="G30" s="39">
        <v>52.1404</v>
      </c>
      <c r="H30" s="39" t="s">
        <v>877</v>
      </c>
      <c r="I30" s="39" t="s">
        <v>878</v>
      </c>
      <c r="J30" s="42">
        <v>34340.800000000003</v>
      </c>
      <c r="K30" s="42">
        <v>84115.199999999997</v>
      </c>
      <c r="L30" s="44">
        <v>5305</v>
      </c>
      <c r="M30" s="45">
        <f t="shared" si="0"/>
        <v>2652.5</v>
      </c>
      <c r="N30" s="39" t="s">
        <v>1231</v>
      </c>
      <c r="O30" s="38">
        <v>2</v>
      </c>
      <c r="P30" s="38">
        <v>3</v>
      </c>
      <c r="Q30" s="38">
        <v>3</v>
      </c>
      <c r="R30" s="38">
        <v>3</v>
      </c>
      <c r="S30" s="38">
        <v>1</v>
      </c>
      <c r="T30" s="46">
        <f t="shared" si="1"/>
        <v>12</v>
      </c>
      <c r="U30" s="47" t="s">
        <v>534</v>
      </c>
      <c r="V30" s="41">
        <v>540</v>
      </c>
      <c r="W30" s="39" t="s">
        <v>244</v>
      </c>
      <c r="X30" s="39" t="s">
        <v>71</v>
      </c>
      <c r="Y30" s="48">
        <v>3</v>
      </c>
      <c r="Z30" s="48">
        <v>2</v>
      </c>
      <c r="AA30" s="48">
        <v>3</v>
      </c>
      <c r="AB30" s="48"/>
      <c r="AC30" s="46">
        <f t="shared" si="2"/>
        <v>8</v>
      </c>
      <c r="AD30" s="50">
        <f t="shared" si="3"/>
        <v>20</v>
      </c>
      <c r="AE30" s="41" t="s">
        <v>79</v>
      </c>
      <c r="AF30" s="41"/>
      <c r="AG30" s="51"/>
      <c r="AH30" s="51"/>
    </row>
    <row r="31" spans="1:34" s="52" customFormat="1" ht="80.099999999999994" customHeight="1" x14ac:dyDescent="0.25">
      <c r="A31" s="55" t="s">
        <v>1341</v>
      </c>
      <c r="B31" s="41" t="s">
        <v>1228</v>
      </c>
      <c r="C31" s="39" t="s">
        <v>528</v>
      </c>
      <c r="D31" s="40" t="s">
        <v>1342</v>
      </c>
      <c r="E31" s="39" t="s">
        <v>1343</v>
      </c>
      <c r="F31" s="39" t="s">
        <v>241</v>
      </c>
      <c r="G31" s="39">
        <v>52.190199999999997</v>
      </c>
      <c r="H31" s="39" t="s">
        <v>242</v>
      </c>
      <c r="I31" s="39" t="s">
        <v>243</v>
      </c>
      <c r="J31" s="42">
        <v>34049.599999999999</v>
      </c>
      <c r="K31" s="42">
        <v>71219.199999999997</v>
      </c>
      <c r="L31" s="44">
        <v>6010</v>
      </c>
      <c r="M31" s="45">
        <f t="shared" si="0"/>
        <v>3005</v>
      </c>
      <c r="N31" s="39" t="s">
        <v>1231</v>
      </c>
      <c r="O31" s="38">
        <v>2</v>
      </c>
      <c r="P31" s="38">
        <v>3</v>
      </c>
      <c r="Q31" s="38">
        <v>3</v>
      </c>
      <c r="R31" s="38">
        <v>3</v>
      </c>
      <c r="S31" s="38">
        <v>1</v>
      </c>
      <c r="T31" s="46">
        <f t="shared" si="1"/>
        <v>12</v>
      </c>
      <c r="U31" s="47" t="s">
        <v>534</v>
      </c>
      <c r="V31" s="41">
        <v>840</v>
      </c>
      <c r="W31" s="39" t="s">
        <v>244</v>
      </c>
      <c r="X31" s="39" t="s">
        <v>71</v>
      </c>
      <c r="Y31" s="48">
        <v>2</v>
      </c>
      <c r="Z31" s="48">
        <v>1</v>
      </c>
      <c r="AA31" s="48">
        <v>3</v>
      </c>
      <c r="AB31" s="48"/>
      <c r="AC31" s="46">
        <f t="shared" si="2"/>
        <v>6</v>
      </c>
      <c r="AD31" s="50">
        <f t="shared" si="3"/>
        <v>18</v>
      </c>
      <c r="AE31" s="41" t="s">
        <v>79</v>
      </c>
      <c r="AF31" s="41"/>
      <c r="AG31" s="51"/>
      <c r="AH31" s="51"/>
    </row>
    <row r="32" spans="1:34" s="52" customFormat="1" ht="80.099999999999994" customHeight="1" x14ac:dyDescent="0.25">
      <c r="A32" s="55" t="s">
        <v>1344</v>
      </c>
      <c r="B32" s="41" t="s">
        <v>1228</v>
      </c>
      <c r="C32" s="39" t="s">
        <v>554</v>
      </c>
      <c r="D32" s="40" t="s">
        <v>1345</v>
      </c>
      <c r="E32" s="39" t="s">
        <v>1346</v>
      </c>
      <c r="F32" s="39" t="s">
        <v>901</v>
      </c>
      <c r="G32" s="39">
        <v>47.060400000000001</v>
      </c>
      <c r="H32" s="39" t="s">
        <v>162</v>
      </c>
      <c r="I32" s="39" t="s">
        <v>163</v>
      </c>
      <c r="J32" s="42">
        <v>34569.599999999999</v>
      </c>
      <c r="K32" s="42">
        <v>64896</v>
      </c>
      <c r="L32" s="44">
        <v>5248</v>
      </c>
      <c r="M32" s="45">
        <f t="shared" si="0"/>
        <v>2624</v>
      </c>
      <c r="N32" s="39" t="s">
        <v>1231</v>
      </c>
      <c r="O32" s="38">
        <v>2</v>
      </c>
      <c r="P32" s="38">
        <v>3</v>
      </c>
      <c r="Q32" s="38">
        <v>3</v>
      </c>
      <c r="R32" s="38">
        <v>2</v>
      </c>
      <c r="S32" s="55"/>
      <c r="T32" s="46">
        <f t="shared" si="1"/>
        <v>10</v>
      </c>
      <c r="U32" s="47" t="s">
        <v>165</v>
      </c>
      <c r="V32" s="41">
        <v>480</v>
      </c>
      <c r="W32" s="39" t="s">
        <v>244</v>
      </c>
      <c r="X32" s="39" t="s">
        <v>71</v>
      </c>
      <c r="Y32" s="48">
        <v>2</v>
      </c>
      <c r="Z32" s="48">
        <v>2</v>
      </c>
      <c r="AA32" s="48">
        <v>3</v>
      </c>
      <c r="AB32" s="48"/>
      <c r="AC32" s="46">
        <f t="shared" si="2"/>
        <v>7</v>
      </c>
      <c r="AD32" s="50">
        <f t="shared" si="3"/>
        <v>17</v>
      </c>
      <c r="AE32" s="41" t="s">
        <v>79</v>
      </c>
      <c r="AF32" s="41"/>
      <c r="AG32" s="51"/>
      <c r="AH32" s="51"/>
    </row>
    <row r="33" spans="1:34" s="52" customFormat="1" ht="80.099999999999994" customHeight="1" x14ac:dyDescent="0.25">
      <c r="A33" s="55" t="s">
        <v>1347</v>
      </c>
      <c r="B33" s="41" t="s">
        <v>1228</v>
      </c>
      <c r="C33" s="39" t="s">
        <v>45</v>
      </c>
      <c r="D33" s="40" t="s">
        <v>1348</v>
      </c>
      <c r="E33" s="39" t="s">
        <v>1349</v>
      </c>
      <c r="F33" s="39" t="s">
        <v>1125</v>
      </c>
      <c r="G33" s="41">
        <v>15.0617</v>
      </c>
      <c r="H33" s="39" t="s">
        <v>1126</v>
      </c>
      <c r="I33" s="39" t="s">
        <v>1127</v>
      </c>
      <c r="J33" s="42">
        <v>39603.199999999997</v>
      </c>
      <c r="K33" s="42">
        <v>87796.800000000003</v>
      </c>
      <c r="L33" s="44">
        <v>880</v>
      </c>
      <c r="M33" s="45">
        <f t="shared" si="0"/>
        <v>440</v>
      </c>
      <c r="N33" s="39" t="s">
        <v>1231</v>
      </c>
      <c r="O33" s="38">
        <v>2</v>
      </c>
      <c r="P33" s="38">
        <v>1</v>
      </c>
      <c r="Q33" s="38">
        <v>3</v>
      </c>
      <c r="R33" s="38">
        <v>2</v>
      </c>
      <c r="S33" s="38">
        <v>1</v>
      </c>
      <c r="T33" s="46">
        <f t="shared" si="1"/>
        <v>9</v>
      </c>
      <c r="U33" s="47" t="s">
        <v>573</v>
      </c>
      <c r="V33" s="41">
        <v>270</v>
      </c>
      <c r="W33" s="39" t="s">
        <v>70</v>
      </c>
      <c r="X33" s="39" t="s">
        <v>1238</v>
      </c>
      <c r="Y33" s="48">
        <v>1</v>
      </c>
      <c r="Z33" s="48">
        <v>3</v>
      </c>
      <c r="AA33" s="48">
        <v>3</v>
      </c>
      <c r="AB33" s="48"/>
      <c r="AC33" s="46">
        <f t="shared" si="2"/>
        <v>7</v>
      </c>
      <c r="AD33" s="50">
        <f t="shared" si="3"/>
        <v>16</v>
      </c>
      <c r="AE33" s="41" t="s">
        <v>288</v>
      </c>
      <c r="AF33" s="39" t="s">
        <v>958</v>
      </c>
      <c r="AG33" s="51"/>
      <c r="AH33" s="51"/>
    </row>
    <row r="34" spans="1:34" s="52" customFormat="1" ht="80.099999999999994" customHeight="1" x14ac:dyDescent="0.25">
      <c r="A34" s="55" t="s">
        <v>1350</v>
      </c>
      <c r="B34" s="41" t="s">
        <v>1228</v>
      </c>
      <c r="C34" s="39" t="s">
        <v>45</v>
      </c>
      <c r="D34" s="110" t="s">
        <v>1351</v>
      </c>
      <c r="E34" s="56" t="s">
        <v>1287</v>
      </c>
      <c r="F34" s="39" t="s">
        <v>1352</v>
      </c>
      <c r="G34" s="41">
        <v>48.051099999999998</v>
      </c>
      <c r="H34" s="39" t="s">
        <v>1259</v>
      </c>
      <c r="I34" s="39" t="s">
        <v>1353</v>
      </c>
      <c r="J34" s="42">
        <v>37876.800000000003</v>
      </c>
      <c r="K34" s="43">
        <v>61360</v>
      </c>
      <c r="L34" s="41">
        <v>25</v>
      </c>
      <c r="M34" s="45">
        <f t="shared" si="0"/>
        <v>12.5</v>
      </c>
      <c r="N34" s="39" t="s">
        <v>1231</v>
      </c>
      <c r="O34" s="38">
        <v>2</v>
      </c>
      <c r="P34" s="38">
        <v>1</v>
      </c>
      <c r="Q34" s="38">
        <v>3</v>
      </c>
      <c r="R34" s="38">
        <v>2</v>
      </c>
      <c r="S34" s="38">
        <v>1</v>
      </c>
      <c r="T34" s="46">
        <f t="shared" si="1"/>
        <v>9</v>
      </c>
      <c r="U34" s="47" t="s">
        <v>107</v>
      </c>
      <c r="V34" s="41">
        <v>630</v>
      </c>
      <c r="W34" s="39" t="s">
        <v>244</v>
      </c>
      <c r="X34" s="39" t="s">
        <v>71</v>
      </c>
      <c r="Y34" s="48">
        <v>2</v>
      </c>
      <c r="Z34" s="48">
        <v>2</v>
      </c>
      <c r="AA34" s="48">
        <v>3</v>
      </c>
      <c r="AB34" s="48"/>
      <c r="AC34" s="46">
        <f t="shared" si="2"/>
        <v>7</v>
      </c>
      <c r="AD34" s="50">
        <f t="shared" si="3"/>
        <v>16</v>
      </c>
      <c r="AE34" s="41" t="s">
        <v>288</v>
      </c>
      <c r="AF34" s="39" t="s">
        <v>958</v>
      </c>
      <c r="AG34" s="51"/>
      <c r="AH34" s="51"/>
    </row>
    <row r="35" spans="1:34" s="52" customFormat="1" ht="80.099999999999994" customHeight="1" x14ac:dyDescent="0.25">
      <c r="A35" s="55" t="s">
        <v>1354</v>
      </c>
      <c r="B35" s="41" t="s">
        <v>1228</v>
      </c>
      <c r="C35" s="39" t="s">
        <v>45</v>
      </c>
      <c r="D35" s="40" t="s">
        <v>1355</v>
      </c>
      <c r="E35" s="39" t="s">
        <v>1356</v>
      </c>
      <c r="F35" s="39" t="s">
        <v>1010</v>
      </c>
      <c r="G35" s="41">
        <v>48.050800000000002</v>
      </c>
      <c r="H35" s="39" t="s">
        <v>1011</v>
      </c>
      <c r="I35" s="39" t="s">
        <v>1357</v>
      </c>
      <c r="J35" s="42">
        <v>37876.800000000003</v>
      </c>
      <c r="K35" s="43">
        <v>61360</v>
      </c>
      <c r="L35" s="41">
        <v>158</v>
      </c>
      <c r="M35" s="45">
        <f t="shared" si="0"/>
        <v>79</v>
      </c>
      <c r="N35" s="39" t="s">
        <v>1231</v>
      </c>
      <c r="O35" s="38">
        <v>2</v>
      </c>
      <c r="P35" s="38">
        <v>1</v>
      </c>
      <c r="Q35" s="38">
        <v>3</v>
      </c>
      <c r="R35" s="38">
        <v>2</v>
      </c>
      <c r="S35" s="38">
        <v>1</v>
      </c>
      <c r="T35" s="46">
        <f t="shared" si="1"/>
        <v>9</v>
      </c>
      <c r="U35" s="47" t="s">
        <v>121</v>
      </c>
      <c r="V35" s="41">
        <v>780</v>
      </c>
      <c r="W35" s="39" t="s">
        <v>244</v>
      </c>
      <c r="X35" s="39" t="s">
        <v>71</v>
      </c>
      <c r="Y35" s="48">
        <v>2</v>
      </c>
      <c r="Z35" s="48">
        <v>1</v>
      </c>
      <c r="AA35" s="48">
        <v>3</v>
      </c>
      <c r="AB35" s="48"/>
      <c r="AC35" s="46">
        <f t="shared" si="2"/>
        <v>6</v>
      </c>
      <c r="AD35" s="50">
        <f t="shared" si="3"/>
        <v>15</v>
      </c>
      <c r="AE35" s="41" t="s">
        <v>288</v>
      </c>
      <c r="AF35" s="39" t="s">
        <v>1358</v>
      </c>
      <c r="AG35" s="51"/>
      <c r="AH35" s="51"/>
    </row>
    <row r="36" spans="1:34" s="52" customFormat="1" ht="80.099999999999994" customHeight="1" x14ac:dyDescent="0.25">
      <c r="A36" s="55" t="s">
        <v>1359</v>
      </c>
      <c r="B36" s="41" t="s">
        <v>1228</v>
      </c>
      <c r="C36" s="39" t="s">
        <v>45</v>
      </c>
      <c r="D36" s="40" t="s">
        <v>1360</v>
      </c>
      <c r="E36" s="39" t="s">
        <v>1244</v>
      </c>
      <c r="F36" s="39" t="s">
        <v>1361</v>
      </c>
      <c r="G36" s="41">
        <v>47.061100000000003</v>
      </c>
      <c r="H36" s="39" t="s">
        <v>1362</v>
      </c>
      <c r="I36" s="39" t="s">
        <v>1363</v>
      </c>
      <c r="J36" s="42">
        <v>34569.599999999999</v>
      </c>
      <c r="K36" s="43">
        <v>64896</v>
      </c>
      <c r="L36" s="41">
        <v>21</v>
      </c>
      <c r="M36" s="45">
        <f t="shared" si="0"/>
        <v>10.5</v>
      </c>
      <c r="N36" s="39" t="s">
        <v>1231</v>
      </c>
      <c r="O36" s="38">
        <v>2</v>
      </c>
      <c r="P36" s="38">
        <v>1</v>
      </c>
      <c r="Q36" s="38">
        <v>3</v>
      </c>
      <c r="R36" s="38">
        <v>2</v>
      </c>
      <c r="S36" s="38">
        <v>1</v>
      </c>
      <c r="T36" s="46">
        <f t="shared" si="1"/>
        <v>9</v>
      </c>
      <c r="U36" s="47" t="s">
        <v>573</v>
      </c>
      <c r="V36" s="41">
        <v>720</v>
      </c>
      <c r="W36" s="39" t="s">
        <v>244</v>
      </c>
      <c r="X36" s="39" t="s">
        <v>71</v>
      </c>
      <c r="Y36" s="48">
        <v>1</v>
      </c>
      <c r="Z36" s="48">
        <v>2</v>
      </c>
      <c r="AA36" s="48">
        <v>3</v>
      </c>
      <c r="AB36" s="48"/>
      <c r="AC36" s="46">
        <f t="shared" si="2"/>
        <v>6</v>
      </c>
      <c r="AD36" s="50">
        <f t="shared" si="3"/>
        <v>15</v>
      </c>
      <c r="AE36" s="41" t="s">
        <v>288</v>
      </c>
      <c r="AF36" s="39" t="s">
        <v>1364</v>
      </c>
      <c r="AG36" s="51"/>
      <c r="AH36" s="51"/>
    </row>
    <row r="37" spans="1:34" s="52" customFormat="1" ht="80.099999999999994" customHeight="1" x14ac:dyDescent="0.25">
      <c r="A37" s="55" t="s">
        <v>1365</v>
      </c>
      <c r="B37" s="41" t="s">
        <v>1228</v>
      </c>
      <c r="C37" s="39" t="s">
        <v>293</v>
      </c>
      <c r="D37" s="40" t="s">
        <v>1366</v>
      </c>
      <c r="E37" s="39" t="s">
        <v>1367</v>
      </c>
      <c r="F37" s="39" t="s">
        <v>1368</v>
      </c>
      <c r="G37" s="41">
        <v>48.070300000000003</v>
      </c>
      <c r="H37" s="39" t="s">
        <v>1369</v>
      </c>
      <c r="I37" s="39" t="s">
        <v>1370</v>
      </c>
      <c r="J37" s="42">
        <v>36462.400000000001</v>
      </c>
      <c r="K37" s="43">
        <v>52644.800000000003</v>
      </c>
      <c r="L37" s="41">
        <v>517</v>
      </c>
      <c r="M37" s="45">
        <f t="shared" si="0"/>
        <v>258.5</v>
      </c>
      <c r="N37" s="39" t="s">
        <v>1231</v>
      </c>
      <c r="O37" s="38">
        <v>1</v>
      </c>
      <c r="P37" s="38">
        <v>1</v>
      </c>
      <c r="Q37" s="38">
        <v>3</v>
      </c>
      <c r="R37" s="38">
        <v>2</v>
      </c>
      <c r="S37" s="55"/>
      <c r="T37" s="46">
        <f t="shared" si="1"/>
        <v>7</v>
      </c>
      <c r="U37" s="47" t="s">
        <v>284</v>
      </c>
      <c r="V37" s="41">
        <v>360</v>
      </c>
      <c r="W37" s="39" t="s">
        <v>244</v>
      </c>
      <c r="X37" s="39" t="s">
        <v>71</v>
      </c>
      <c r="Y37" s="48">
        <v>2</v>
      </c>
      <c r="Z37" s="48">
        <v>3</v>
      </c>
      <c r="AA37" s="48">
        <v>3</v>
      </c>
      <c r="AB37" s="48"/>
      <c r="AC37" s="46">
        <f t="shared" si="2"/>
        <v>8</v>
      </c>
      <c r="AD37" s="50">
        <f t="shared" si="3"/>
        <v>15</v>
      </c>
      <c r="AE37" s="41" t="s">
        <v>288</v>
      </c>
      <c r="AF37" s="39" t="s">
        <v>1371</v>
      </c>
      <c r="AG37" s="51"/>
      <c r="AH37" s="51"/>
    </row>
    <row r="38" spans="1:34" s="52" customFormat="1" ht="80.099999999999994" customHeight="1" x14ac:dyDescent="0.25">
      <c r="A38" s="55" t="s">
        <v>1372</v>
      </c>
      <c r="B38" s="41" t="s">
        <v>1228</v>
      </c>
      <c r="C38" s="39" t="s">
        <v>293</v>
      </c>
      <c r="D38" s="40" t="s">
        <v>1373</v>
      </c>
      <c r="E38" s="39" t="s">
        <v>1374</v>
      </c>
      <c r="F38" s="39" t="s">
        <v>551</v>
      </c>
      <c r="G38" s="41">
        <v>46.020099999999999</v>
      </c>
      <c r="H38" s="39" t="s">
        <v>552</v>
      </c>
      <c r="I38" s="39" t="s">
        <v>1370</v>
      </c>
      <c r="J38" s="42">
        <v>39811.199999999997</v>
      </c>
      <c r="K38" s="43">
        <v>64292.800000000003</v>
      </c>
      <c r="L38" s="41">
        <v>575</v>
      </c>
      <c r="M38" s="45">
        <f t="shared" si="0"/>
        <v>287.5</v>
      </c>
      <c r="N38" s="39" t="s">
        <v>1231</v>
      </c>
      <c r="O38" s="38">
        <v>2</v>
      </c>
      <c r="P38" s="38">
        <v>1</v>
      </c>
      <c r="Q38" s="38">
        <v>3</v>
      </c>
      <c r="R38" s="38">
        <v>2</v>
      </c>
      <c r="S38" s="55"/>
      <c r="T38" s="46">
        <f t="shared" si="1"/>
        <v>8</v>
      </c>
      <c r="U38" s="47" t="s">
        <v>284</v>
      </c>
      <c r="V38" s="41">
        <v>180</v>
      </c>
      <c r="W38" s="39" t="s">
        <v>70</v>
      </c>
      <c r="X38" s="39" t="s">
        <v>71</v>
      </c>
      <c r="Y38" s="48">
        <v>2</v>
      </c>
      <c r="Z38" s="48">
        <v>3</v>
      </c>
      <c r="AA38" s="48">
        <v>3</v>
      </c>
      <c r="AB38" s="48"/>
      <c r="AC38" s="46">
        <f t="shared" si="2"/>
        <v>8</v>
      </c>
      <c r="AD38" s="50">
        <f t="shared" si="3"/>
        <v>16</v>
      </c>
      <c r="AE38" s="41" t="s">
        <v>288</v>
      </c>
      <c r="AF38" s="39" t="s">
        <v>1375</v>
      </c>
      <c r="AG38" s="51"/>
      <c r="AH38" s="51"/>
    </row>
    <row r="39" spans="1:34" s="52" customFormat="1" ht="80.099999999999994" customHeight="1" x14ac:dyDescent="0.25">
      <c r="A39" s="55" t="s">
        <v>1376</v>
      </c>
      <c r="B39" s="41" t="s">
        <v>1228</v>
      </c>
      <c r="C39" s="39" t="s">
        <v>293</v>
      </c>
      <c r="D39" s="40" t="s">
        <v>1377</v>
      </c>
      <c r="E39" s="39" t="s">
        <v>1378</v>
      </c>
      <c r="F39" s="39" t="s">
        <v>1000</v>
      </c>
      <c r="G39" s="41">
        <v>46.041499999999999</v>
      </c>
      <c r="H39" s="39" t="s">
        <v>1001</v>
      </c>
      <c r="I39" s="39" t="s">
        <v>1002</v>
      </c>
      <c r="J39" s="42">
        <v>30388.799999999999</v>
      </c>
      <c r="K39" s="43">
        <v>49587.199999999997</v>
      </c>
      <c r="L39" s="44">
        <v>1032</v>
      </c>
      <c r="M39" s="45">
        <f t="shared" si="0"/>
        <v>516</v>
      </c>
      <c r="N39" s="39" t="s">
        <v>1231</v>
      </c>
      <c r="O39" s="38">
        <v>1</v>
      </c>
      <c r="P39" s="38">
        <v>2</v>
      </c>
      <c r="Q39" s="38">
        <v>3</v>
      </c>
      <c r="R39" s="38">
        <v>3</v>
      </c>
      <c r="S39" s="55"/>
      <c r="T39" s="46">
        <f t="shared" si="1"/>
        <v>9</v>
      </c>
      <c r="U39" s="47" t="s">
        <v>284</v>
      </c>
      <c r="V39" s="41">
        <v>630</v>
      </c>
      <c r="W39" s="39" t="s">
        <v>244</v>
      </c>
      <c r="X39" s="39" t="s">
        <v>71</v>
      </c>
      <c r="Y39" s="48">
        <v>2</v>
      </c>
      <c r="Z39" s="48">
        <v>2</v>
      </c>
      <c r="AA39" s="48">
        <v>3</v>
      </c>
      <c r="AB39" s="48"/>
      <c r="AC39" s="46">
        <f t="shared" si="2"/>
        <v>7</v>
      </c>
      <c r="AD39" s="50">
        <f t="shared" si="3"/>
        <v>16</v>
      </c>
      <c r="AE39" s="41" t="s">
        <v>288</v>
      </c>
      <c r="AF39" s="39" t="s">
        <v>1375</v>
      </c>
      <c r="AG39" s="51"/>
      <c r="AH39" s="51"/>
    </row>
    <row r="40" spans="1:34" s="52" customFormat="1" ht="80.099999999999994" customHeight="1" x14ac:dyDescent="0.25">
      <c r="A40" s="55" t="s">
        <v>1379</v>
      </c>
      <c r="B40" s="41" t="s">
        <v>1228</v>
      </c>
      <c r="C40" s="39" t="s">
        <v>293</v>
      </c>
      <c r="D40" s="40" t="s">
        <v>1380</v>
      </c>
      <c r="E40" s="39" t="s">
        <v>1319</v>
      </c>
      <c r="F40" s="39" t="s">
        <v>1016</v>
      </c>
      <c r="G40" s="41">
        <v>46.030200000000001</v>
      </c>
      <c r="H40" s="39" t="s">
        <v>1381</v>
      </c>
      <c r="I40" s="39" t="s">
        <v>1382</v>
      </c>
      <c r="J40" s="42">
        <v>44865.599999999999</v>
      </c>
      <c r="K40" s="43">
        <v>72238.399999999994</v>
      </c>
      <c r="L40" s="41">
        <v>989</v>
      </c>
      <c r="M40" s="45">
        <f t="shared" si="0"/>
        <v>494.5</v>
      </c>
      <c r="N40" s="39" t="s">
        <v>1231</v>
      </c>
      <c r="O40" s="38">
        <v>2</v>
      </c>
      <c r="P40" s="38">
        <v>1</v>
      </c>
      <c r="Q40" s="38">
        <v>3</v>
      </c>
      <c r="R40" s="38">
        <v>2</v>
      </c>
      <c r="S40" s="55"/>
      <c r="T40" s="46">
        <f t="shared" si="1"/>
        <v>8</v>
      </c>
      <c r="U40" s="47" t="s">
        <v>1150</v>
      </c>
      <c r="V40" s="41">
        <v>360</v>
      </c>
      <c r="W40" s="39" t="s">
        <v>244</v>
      </c>
      <c r="X40" s="39" t="s">
        <v>1147</v>
      </c>
      <c r="Y40" s="48">
        <v>3</v>
      </c>
      <c r="Z40" s="48">
        <v>3</v>
      </c>
      <c r="AA40" s="48">
        <v>1</v>
      </c>
      <c r="AB40" s="48"/>
      <c r="AC40" s="46">
        <f t="shared" si="2"/>
        <v>7</v>
      </c>
      <c r="AD40" s="50">
        <f t="shared" si="3"/>
        <v>15</v>
      </c>
      <c r="AE40" s="41" t="s">
        <v>288</v>
      </c>
      <c r="AF40" s="39" t="s">
        <v>1024</v>
      </c>
      <c r="AG40" s="51"/>
      <c r="AH40" s="51"/>
    </row>
    <row r="41" spans="1:34" s="52" customFormat="1" ht="80.099999999999994" customHeight="1" x14ac:dyDescent="0.25">
      <c r="A41" s="55" t="s">
        <v>1383</v>
      </c>
      <c r="B41" s="41" t="s">
        <v>1228</v>
      </c>
      <c r="C41" s="39" t="s">
        <v>293</v>
      </c>
      <c r="D41" s="40" t="s">
        <v>1384</v>
      </c>
      <c r="E41" s="39" t="s">
        <v>1385</v>
      </c>
      <c r="F41" s="39" t="s">
        <v>571</v>
      </c>
      <c r="G41" s="41">
        <v>47.020099999999999</v>
      </c>
      <c r="H41" s="39" t="s">
        <v>310</v>
      </c>
      <c r="I41" s="39" t="s">
        <v>186</v>
      </c>
      <c r="J41" s="42">
        <v>35776</v>
      </c>
      <c r="K41" s="44">
        <v>56243.199999999997</v>
      </c>
      <c r="L41" s="41">
        <v>1789</v>
      </c>
      <c r="M41" s="45">
        <f t="shared" si="0"/>
        <v>894.5</v>
      </c>
      <c r="N41" s="39" t="s">
        <v>1231</v>
      </c>
      <c r="O41" s="38">
        <v>2</v>
      </c>
      <c r="P41" s="38">
        <v>2</v>
      </c>
      <c r="Q41" s="38">
        <v>3</v>
      </c>
      <c r="R41" s="38">
        <v>2</v>
      </c>
      <c r="S41" s="55"/>
      <c r="T41" s="46">
        <f t="shared" si="1"/>
        <v>9</v>
      </c>
      <c r="U41" s="47" t="s">
        <v>573</v>
      </c>
      <c r="V41" s="41">
        <v>450</v>
      </c>
      <c r="W41" s="39" t="s">
        <v>244</v>
      </c>
      <c r="X41" s="39" t="s">
        <v>71</v>
      </c>
      <c r="Y41" s="48">
        <v>1</v>
      </c>
      <c r="Z41" s="48">
        <v>3</v>
      </c>
      <c r="AA41" s="48">
        <v>3</v>
      </c>
      <c r="AB41" s="48"/>
      <c r="AC41" s="46">
        <f t="shared" si="2"/>
        <v>7</v>
      </c>
      <c r="AD41" s="50">
        <f t="shared" si="3"/>
        <v>16</v>
      </c>
      <c r="AE41" s="41" t="s">
        <v>288</v>
      </c>
      <c r="AF41" s="39" t="s">
        <v>1386</v>
      </c>
      <c r="AG41" s="51"/>
      <c r="AH41" s="51"/>
    </row>
    <row r="42" spans="1:34" s="52" customFormat="1" ht="105.9" customHeight="1" x14ac:dyDescent="0.25">
      <c r="A42" s="55" t="s">
        <v>1387</v>
      </c>
      <c r="B42" s="41" t="s">
        <v>1228</v>
      </c>
      <c r="C42" s="39" t="s">
        <v>293</v>
      </c>
      <c r="D42" s="40" t="s">
        <v>1388</v>
      </c>
      <c r="E42" s="39" t="s">
        <v>1319</v>
      </c>
      <c r="F42" s="39" t="s">
        <v>985</v>
      </c>
      <c r="G42" s="41">
        <v>46.0503</v>
      </c>
      <c r="H42" s="39" t="s">
        <v>325</v>
      </c>
      <c r="I42" s="39" t="s">
        <v>186</v>
      </c>
      <c r="J42" s="42">
        <v>37627.199999999997</v>
      </c>
      <c r="K42" s="43">
        <v>63606.400000000001</v>
      </c>
      <c r="L42" s="41">
        <v>1397</v>
      </c>
      <c r="M42" s="45">
        <f t="shared" si="0"/>
        <v>698.5</v>
      </c>
      <c r="N42" s="39" t="s">
        <v>1231</v>
      </c>
      <c r="O42" s="38">
        <v>2</v>
      </c>
      <c r="P42" s="38">
        <v>2</v>
      </c>
      <c r="Q42" s="38">
        <v>3</v>
      </c>
      <c r="R42" s="38">
        <v>2</v>
      </c>
      <c r="S42" s="55"/>
      <c r="T42" s="46">
        <f t="shared" si="1"/>
        <v>9</v>
      </c>
      <c r="U42" s="47" t="s">
        <v>284</v>
      </c>
      <c r="V42" s="41">
        <v>540</v>
      </c>
      <c r="W42" s="39" t="s">
        <v>244</v>
      </c>
      <c r="X42" s="39" t="s">
        <v>1147</v>
      </c>
      <c r="Y42" s="48">
        <v>3</v>
      </c>
      <c r="Z42" s="48">
        <v>2</v>
      </c>
      <c r="AA42" s="48">
        <v>1</v>
      </c>
      <c r="AB42" s="48"/>
      <c r="AC42" s="46">
        <f t="shared" si="2"/>
        <v>6</v>
      </c>
      <c r="AD42" s="50">
        <f t="shared" si="3"/>
        <v>15</v>
      </c>
      <c r="AE42" s="41" t="s">
        <v>288</v>
      </c>
      <c r="AF42" s="39" t="s">
        <v>1024</v>
      </c>
      <c r="AG42" s="51"/>
      <c r="AH42" s="51"/>
    </row>
    <row r="43" spans="1:34" s="52" customFormat="1" ht="147" customHeight="1" x14ac:dyDescent="0.25">
      <c r="A43" s="55" t="s">
        <v>1389</v>
      </c>
      <c r="B43" s="41" t="s">
        <v>1228</v>
      </c>
      <c r="C43" s="39" t="s">
        <v>464</v>
      </c>
      <c r="D43" s="40" t="s">
        <v>1390</v>
      </c>
      <c r="E43" s="39" t="s">
        <v>1367</v>
      </c>
      <c r="F43" s="39" t="s">
        <v>992</v>
      </c>
      <c r="G43" s="39">
        <v>49.024999999999999</v>
      </c>
      <c r="H43" s="39" t="s">
        <v>993</v>
      </c>
      <c r="I43" s="39" t="s">
        <v>994</v>
      </c>
      <c r="J43" s="53">
        <v>35776</v>
      </c>
      <c r="K43" s="43">
        <v>56243.199999999997</v>
      </c>
      <c r="L43" s="41">
        <v>2008</v>
      </c>
      <c r="M43" s="45">
        <f t="shared" si="0"/>
        <v>1004</v>
      </c>
      <c r="N43" s="39" t="s">
        <v>1231</v>
      </c>
      <c r="O43" s="38">
        <v>1</v>
      </c>
      <c r="P43" s="38">
        <v>2</v>
      </c>
      <c r="Q43" s="38">
        <v>3</v>
      </c>
      <c r="R43" s="38">
        <v>3</v>
      </c>
      <c r="S43" s="55"/>
      <c r="T43" s="46">
        <f t="shared" si="1"/>
        <v>9</v>
      </c>
      <c r="U43" s="47" t="s">
        <v>573</v>
      </c>
      <c r="V43" s="41">
        <v>240</v>
      </c>
      <c r="W43" s="39" t="s">
        <v>244</v>
      </c>
      <c r="X43" s="39" t="s">
        <v>1391</v>
      </c>
      <c r="Y43" s="48">
        <v>1</v>
      </c>
      <c r="Z43" s="48">
        <v>3</v>
      </c>
      <c r="AA43" s="48">
        <v>2</v>
      </c>
      <c r="AB43" s="48"/>
      <c r="AC43" s="46">
        <f t="shared" si="2"/>
        <v>6</v>
      </c>
      <c r="AD43" s="50">
        <f t="shared" si="3"/>
        <v>15</v>
      </c>
      <c r="AE43" s="41" t="s">
        <v>288</v>
      </c>
      <c r="AF43" s="39" t="s">
        <v>290</v>
      </c>
      <c r="AG43" s="51"/>
      <c r="AH43" s="51"/>
    </row>
    <row r="44" spans="1:34" s="52" customFormat="1" ht="80.099999999999994" customHeight="1" x14ac:dyDescent="0.25">
      <c r="A44" s="55" t="s">
        <v>1392</v>
      </c>
      <c r="B44" s="41" t="s">
        <v>1228</v>
      </c>
      <c r="C44" s="39" t="s">
        <v>369</v>
      </c>
      <c r="D44" s="40" t="s">
        <v>1393</v>
      </c>
      <c r="E44" s="39" t="s">
        <v>1319</v>
      </c>
      <c r="F44" s="39" t="s">
        <v>1028</v>
      </c>
      <c r="G44" s="39">
        <v>41.010100000000001</v>
      </c>
      <c r="H44" s="39" t="s">
        <v>1029</v>
      </c>
      <c r="I44" s="39" t="s">
        <v>1394</v>
      </c>
      <c r="J44" s="53">
        <v>37419.199999999997</v>
      </c>
      <c r="K44" s="43">
        <v>56950.400000000001</v>
      </c>
      <c r="L44" s="41">
        <v>265</v>
      </c>
      <c r="M44" s="45">
        <f t="shared" si="0"/>
        <v>132.5</v>
      </c>
      <c r="N44" s="39" t="s">
        <v>1231</v>
      </c>
      <c r="O44" s="38">
        <v>2</v>
      </c>
      <c r="P44" s="38">
        <v>1</v>
      </c>
      <c r="Q44" s="38">
        <v>3</v>
      </c>
      <c r="R44" s="38">
        <v>3</v>
      </c>
      <c r="S44" s="38">
        <v>1</v>
      </c>
      <c r="T44" s="46">
        <f t="shared" si="1"/>
        <v>10</v>
      </c>
      <c r="U44" s="47" t="s">
        <v>1030</v>
      </c>
      <c r="V44" s="41">
        <v>900</v>
      </c>
      <c r="W44" s="39" t="s">
        <v>244</v>
      </c>
      <c r="X44" s="39" t="s">
        <v>71</v>
      </c>
      <c r="Y44" s="48">
        <v>2</v>
      </c>
      <c r="Z44" s="48">
        <v>1</v>
      </c>
      <c r="AA44" s="48">
        <v>3</v>
      </c>
      <c r="AB44" s="48"/>
      <c r="AC44" s="46">
        <f t="shared" si="2"/>
        <v>6</v>
      </c>
      <c r="AD44" s="50">
        <f t="shared" si="3"/>
        <v>16</v>
      </c>
      <c r="AE44" s="41" t="s">
        <v>288</v>
      </c>
      <c r="AF44" s="39" t="s">
        <v>1395</v>
      </c>
      <c r="AG44" s="51"/>
      <c r="AH44" s="51"/>
    </row>
    <row r="45" spans="1:34" s="52" customFormat="1" ht="80.099999999999994" customHeight="1" x14ac:dyDescent="0.25">
      <c r="A45" s="55" t="s">
        <v>1396</v>
      </c>
      <c r="B45" s="41" t="s">
        <v>1228</v>
      </c>
      <c r="C45" s="39" t="s">
        <v>369</v>
      </c>
      <c r="D45" s="40" t="s">
        <v>1397</v>
      </c>
      <c r="E45" s="39" t="s">
        <v>1398</v>
      </c>
      <c r="F45" s="39" t="s">
        <v>406</v>
      </c>
      <c r="G45" s="39">
        <v>12.0503</v>
      </c>
      <c r="H45" s="39" t="s">
        <v>408</v>
      </c>
      <c r="I45" s="39" t="s">
        <v>1399</v>
      </c>
      <c r="J45" s="42">
        <v>29910.400000000001</v>
      </c>
      <c r="K45" s="42">
        <v>39312</v>
      </c>
      <c r="L45" s="44">
        <v>2714</v>
      </c>
      <c r="M45" s="45">
        <f t="shared" si="0"/>
        <v>1357</v>
      </c>
      <c r="N45" s="39" t="s">
        <v>1231</v>
      </c>
      <c r="O45" s="38">
        <v>1</v>
      </c>
      <c r="P45" s="38">
        <v>2</v>
      </c>
      <c r="Q45" s="38">
        <v>3</v>
      </c>
      <c r="R45" s="38">
        <v>3</v>
      </c>
      <c r="S45" s="55"/>
      <c r="T45" s="46">
        <f t="shared" si="1"/>
        <v>9</v>
      </c>
      <c r="U45" s="47" t="s">
        <v>417</v>
      </c>
      <c r="V45" s="41">
        <v>540</v>
      </c>
      <c r="W45" s="39" t="s">
        <v>244</v>
      </c>
      <c r="X45" s="39" t="s">
        <v>71</v>
      </c>
      <c r="Y45" s="48">
        <v>1</v>
      </c>
      <c r="Z45" s="48">
        <v>2</v>
      </c>
      <c r="AA45" s="48">
        <v>3</v>
      </c>
      <c r="AB45" s="48"/>
      <c r="AC45" s="46">
        <f t="shared" si="2"/>
        <v>6</v>
      </c>
      <c r="AD45" s="50">
        <f t="shared" si="3"/>
        <v>15</v>
      </c>
      <c r="AE45" s="41" t="s">
        <v>288</v>
      </c>
      <c r="AF45" s="39" t="s">
        <v>1400</v>
      </c>
      <c r="AG45" s="51"/>
      <c r="AH45" s="51"/>
    </row>
    <row r="46" spans="1:34" s="52" customFormat="1" ht="80.099999999999994" customHeight="1" x14ac:dyDescent="0.25">
      <c r="A46" s="55" t="s">
        <v>1401</v>
      </c>
      <c r="B46" s="41" t="s">
        <v>1228</v>
      </c>
      <c r="C46" s="39" t="s">
        <v>369</v>
      </c>
      <c r="D46" s="40" t="s">
        <v>1046</v>
      </c>
      <c r="E46" s="39" t="s">
        <v>1402</v>
      </c>
      <c r="F46" s="39" t="s">
        <v>1046</v>
      </c>
      <c r="G46" s="39">
        <v>51.090400000000002</v>
      </c>
      <c r="H46" s="39" t="s">
        <v>1048</v>
      </c>
      <c r="I46" s="39" t="s">
        <v>1403</v>
      </c>
      <c r="J46" s="42">
        <v>23067.200000000001</v>
      </c>
      <c r="K46" s="42">
        <v>39603.199999999997</v>
      </c>
      <c r="L46" s="44">
        <v>265</v>
      </c>
      <c r="M46" s="45">
        <f t="shared" si="0"/>
        <v>132.5</v>
      </c>
      <c r="N46" s="39" t="s">
        <v>1231</v>
      </c>
      <c r="O46" s="38">
        <v>2</v>
      </c>
      <c r="P46" s="38">
        <v>1</v>
      </c>
      <c r="Q46" s="38">
        <v>3</v>
      </c>
      <c r="R46" s="38">
        <v>3</v>
      </c>
      <c r="S46" s="38">
        <v>1</v>
      </c>
      <c r="T46" s="46">
        <f t="shared" si="1"/>
        <v>10</v>
      </c>
      <c r="U46" s="47" t="s">
        <v>1049</v>
      </c>
      <c r="V46" s="41">
        <v>180</v>
      </c>
      <c r="W46" s="39" t="s">
        <v>70</v>
      </c>
      <c r="X46" s="39" t="s">
        <v>1404</v>
      </c>
      <c r="Y46" s="48">
        <v>2</v>
      </c>
      <c r="Z46" s="48">
        <v>3</v>
      </c>
      <c r="AA46" s="48">
        <v>1</v>
      </c>
      <c r="AB46" s="48"/>
      <c r="AC46" s="46">
        <f t="shared" si="2"/>
        <v>6</v>
      </c>
      <c r="AD46" s="50">
        <f t="shared" si="3"/>
        <v>16</v>
      </c>
      <c r="AE46" s="41" t="s">
        <v>288</v>
      </c>
      <c r="AF46" s="39" t="s">
        <v>1405</v>
      </c>
      <c r="AG46" s="51"/>
      <c r="AH46" s="51"/>
    </row>
    <row r="47" spans="1:34" s="52" customFormat="1" ht="80.099999999999994" customHeight="1" x14ac:dyDescent="0.25">
      <c r="A47" s="55" t="s">
        <v>1406</v>
      </c>
      <c r="B47" s="41" t="s">
        <v>1228</v>
      </c>
      <c r="C47" s="39" t="s">
        <v>369</v>
      </c>
      <c r="D47" s="40" t="s">
        <v>1407</v>
      </c>
      <c r="E47" s="39" t="s">
        <v>1408</v>
      </c>
      <c r="F47" s="39" t="s">
        <v>800</v>
      </c>
      <c r="G47" s="39">
        <v>51.071300000000001</v>
      </c>
      <c r="H47" s="39" t="s">
        <v>830</v>
      </c>
      <c r="I47" s="39" t="s">
        <v>374</v>
      </c>
      <c r="J47" s="53">
        <v>23899.200000000001</v>
      </c>
      <c r="K47" s="42">
        <v>41974.400000000001</v>
      </c>
      <c r="L47" s="44">
        <v>1417</v>
      </c>
      <c r="M47" s="45">
        <f t="shared" si="0"/>
        <v>708.5</v>
      </c>
      <c r="N47" s="39" t="s">
        <v>1231</v>
      </c>
      <c r="O47" s="38">
        <v>1</v>
      </c>
      <c r="P47" s="38">
        <v>2</v>
      </c>
      <c r="Q47" s="38">
        <v>3</v>
      </c>
      <c r="R47" s="38">
        <v>3</v>
      </c>
      <c r="S47" s="38">
        <v>1</v>
      </c>
      <c r="T47" s="46">
        <f t="shared" si="1"/>
        <v>10</v>
      </c>
      <c r="U47" s="47" t="s">
        <v>802</v>
      </c>
      <c r="V47" s="41">
        <v>900</v>
      </c>
      <c r="W47" s="39" t="s">
        <v>244</v>
      </c>
      <c r="X47" s="39" t="s">
        <v>71</v>
      </c>
      <c r="Y47" s="48">
        <v>2</v>
      </c>
      <c r="Z47" s="48">
        <v>1</v>
      </c>
      <c r="AA47" s="48">
        <v>3</v>
      </c>
      <c r="AB47" s="48"/>
      <c r="AC47" s="46">
        <f t="shared" si="2"/>
        <v>6</v>
      </c>
      <c r="AD47" s="50">
        <f t="shared" si="3"/>
        <v>16</v>
      </c>
      <c r="AE47" s="41" t="s">
        <v>288</v>
      </c>
      <c r="AF47" s="39" t="s">
        <v>1409</v>
      </c>
      <c r="AG47" s="51"/>
      <c r="AH47" s="51"/>
    </row>
    <row r="48" spans="1:34" s="52" customFormat="1" ht="80.099999999999994" customHeight="1" x14ac:dyDescent="0.25">
      <c r="A48" s="55" t="s">
        <v>1410</v>
      </c>
      <c r="B48" s="41" t="s">
        <v>1228</v>
      </c>
      <c r="C48" s="39" t="s">
        <v>369</v>
      </c>
      <c r="D48" s="110" t="s">
        <v>1036</v>
      </c>
      <c r="E48" s="39" t="s">
        <v>1411</v>
      </c>
      <c r="F48" s="39" t="s">
        <v>1036</v>
      </c>
      <c r="G48" s="39">
        <v>51.087049999999998</v>
      </c>
      <c r="H48" s="39" t="s">
        <v>1037</v>
      </c>
      <c r="I48" s="39" t="s">
        <v>1412</v>
      </c>
      <c r="J48" s="53">
        <v>31907.200000000001</v>
      </c>
      <c r="K48" s="43">
        <v>39395.199999999997</v>
      </c>
      <c r="L48" s="41">
        <v>3806</v>
      </c>
      <c r="M48" s="45">
        <f t="shared" si="0"/>
        <v>1903</v>
      </c>
      <c r="N48" s="39" t="s">
        <v>1231</v>
      </c>
      <c r="O48" s="38">
        <v>1</v>
      </c>
      <c r="P48" s="38">
        <v>2</v>
      </c>
      <c r="Q48" s="38">
        <v>3</v>
      </c>
      <c r="R48" s="38">
        <v>3</v>
      </c>
      <c r="S48" s="38">
        <v>1</v>
      </c>
      <c r="T48" s="46">
        <f t="shared" si="1"/>
        <v>10</v>
      </c>
      <c r="U48" s="47" t="s">
        <v>386</v>
      </c>
      <c r="V48" s="41">
        <v>600</v>
      </c>
      <c r="W48" s="39" t="s">
        <v>70</v>
      </c>
      <c r="X48" s="39" t="s">
        <v>1413</v>
      </c>
      <c r="Y48" s="48">
        <v>2</v>
      </c>
      <c r="Z48" s="48">
        <v>2</v>
      </c>
      <c r="AA48" s="48">
        <v>2</v>
      </c>
      <c r="AB48" s="48"/>
      <c r="AC48" s="46">
        <f t="shared" si="2"/>
        <v>6</v>
      </c>
      <c r="AD48" s="50">
        <f t="shared" si="3"/>
        <v>16</v>
      </c>
      <c r="AE48" s="41" t="s">
        <v>288</v>
      </c>
      <c r="AF48" s="39" t="s">
        <v>1057</v>
      </c>
      <c r="AG48" s="51"/>
      <c r="AH48" s="51"/>
    </row>
    <row r="49" spans="1:34" s="52" customFormat="1" ht="80.099999999999994" customHeight="1" x14ac:dyDescent="0.25">
      <c r="A49" s="55" t="s">
        <v>1414</v>
      </c>
      <c r="B49" s="41" t="s">
        <v>1228</v>
      </c>
      <c r="C49" s="39" t="s">
        <v>369</v>
      </c>
      <c r="D49" s="40" t="s">
        <v>1415</v>
      </c>
      <c r="E49" s="39" t="s">
        <v>1416</v>
      </c>
      <c r="F49" s="39" t="s">
        <v>823</v>
      </c>
      <c r="G49" s="39">
        <v>51.100900000000003</v>
      </c>
      <c r="H49" s="39" t="s">
        <v>824</v>
      </c>
      <c r="I49" s="39" t="s">
        <v>825</v>
      </c>
      <c r="J49" s="53">
        <v>35859.199999999997</v>
      </c>
      <c r="K49" s="43">
        <v>72592</v>
      </c>
      <c r="L49" s="44">
        <v>1559</v>
      </c>
      <c r="M49" s="45">
        <f t="shared" si="0"/>
        <v>779.5</v>
      </c>
      <c r="N49" s="39" t="s">
        <v>1231</v>
      </c>
      <c r="O49" s="38">
        <v>1</v>
      </c>
      <c r="P49" s="38">
        <v>2</v>
      </c>
      <c r="Q49" s="38">
        <v>3</v>
      </c>
      <c r="R49" s="38">
        <v>2</v>
      </c>
      <c r="S49" s="38">
        <v>1</v>
      </c>
      <c r="T49" s="46">
        <f t="shared" si="1"/>
        <v>9</v>
      </c>
      <c r="U49" s="47" t="s">
        <v>826</v>
      </c>
      <c r="V49" s="41">
        <v>90</v>
      </c>
      <c r="W49" s="39" t="s">
        <v>70</v>
      </c>
      <c r="X49" s="39" t="s">
        <v>71</v>
      </c>
      <c r="Y49" s="48">
        <v>2</v>
      </c>
      <c r="Z49" s="48">
        <v>2</v>
      </c>
      <c r="AA49" s="48">
        <v>3</v>
      </c>
      <c r="AB49" s="48"/>
      <c r="AC49" s="46">
        <f t="shared" si="2"/>
        <v>7</v>
      </c>
      <c r="AD49" s="50">
        <f t="shared" si="3"/>
        <v>16</v>
      </c>
      <c r="AE49" s="41" t="s">
        <v>288</v>
      </c>
      <c r="AF49" s="39" t="s">
        <v>1057</v>
      </c>
      <c r="AG49" s="51"/>
      <c r="AH49" s="51"/>
    </row>
    <row r="50" spans="1:34" s="52" customFormat="1" ht="132.9" customHeight="1" x14ac:dyDescent="0.25">
      <c r="A50" s="55" t="s">
        <v>1417</v>
      </c>
      <c r="B50" s="41" t="s">
        <v>1228</v>
      </c>
      <c r="C50" s="39" t="s">
        <v>369</v>
      </c>
      <c r="D50" s="40" t="s">
        <v>1418</v>
      </c>
      <c r="E50" s="39" t="s">
        <v>1287</v>
      </c>
      <c r="F50" s="39" t="s">
        <v>850</v>
      </c>
      <c r="G50" s="39">
        <v>51.091099999999997</v>
      </c>
      <c r="H50" s="39" t="s">
        <v>851</v>
      </c>
      <c r="I50" s="39" t="s">
        <v>825</v>
      </c>
      <c r="J50" s="53">
        <v>34777.599999999999</v>
      </c>
      <c r="K50" s="43">
        <v>50564.800000000003</v>
      </c>
      <c r="L50" s="44">
        <v>4772</v>
      </c>
      <c r="M50" s="45">
        <f t="shared" si="0"/>
        <v>2386</v>
      </c>
      <c r="N50" s="39" t="s">
        <v>1231</v>
      </c>
      <c r="O50" s="38">
        <v>2</v>
      </c>
      <c r="P50" s="38">
        <v>2</v>
      </c>
      <c r="Q50" s="38">
        <v>3</v>
      </c>
      <c r="R50" s="38">
        <v>3</v>
      </c>
      <c r="S50" s="38">
        <v>1</v>
      </c>
      <c r="T50" s="46">
        <f t="shared" si="1"/>
        <v>11</v>
      </c>
      <c r="U50" s="47" t="s">
        <v>852</v>
      </c>
      <c r="V50" s="41">
        <v>1600</v>
      </c>
      <c r="W50" s="39" t="s">
        <v>244</v>
      </c>
      <c r="X50" s="39" t="s">
        <v>1419</v>
      </c>
      <c r="Y50" s="48">
        <v>2</v>
      </c>
      <c r="Z50" s="48">
        <v>1</v>
      </c>
      <c r="AA50" s="48">
        <v>1</v>
      </c>
      <c r="AB50" s="48"/>
      <c r="AC50" s="46">
        <f t="shared" si="2"/>
        <v>4</v>
      </c>
      <c r="AD50" s="50">
        <f t="shared" si="3"/>
        <v>15</v>
      </c>
      <c r="AE50" s="41" t="s">
        <v>288</v>
      </c>
      <c r="AF50" s="39" t="s">
        <v>290</v>
      </c>
      <c r="AG50" s="51"/>
      <c r="AH50" s="51"/>
    </row>
    <row r="51" spans="1:34" s="52" customFormat="1" ht="135" customHeight="1" x14ac:dyDescent="0.25">
      <c r="A51" s="55" t="s">
        <v>1420</v>
      </c>
      <c r="B51" s="41" t="s">
        <v>1228</v>
      </c>
      <c r="C51" s="39" t="s">
        <v>369</v>
      </c>
      <c r="D51" s="40" t="s">
        <v>1421</v>
      </c>
      <c r="E51" s="39" t="s">
        <v>1287</v>
      </c>
      <c r="F51" s="39" t="s">
        <v>1042</v>
      </c>
      <c r="G51" s="39">
        <v>51.101199999999999</v>
      </c>
      <c r="H51" s="39" t="s">
        <v>1043</v>
      </c>
      <c r="I51" s="39" t="s">
        <v>825</v>
      </c>
      <c r="J51" s="42">
        <v>35651.199999999997</v>
      </c>
      <c r="K51" s="42">
        <v>47756.800000000003</v>
      </c>
      <c r="L51" s="44">
        <v>530</v>
      </c>
      <c r="M51" s="45">
        <f t="shared" si="0"/>
        <v>265</v>
      </c>
      <c r="N51" s="39" t="s">
        <v>1231</v>
      </c>
      <c r="O51" s="38">
        <v>1</v>
      </c>
      <c r="P51" s="38">
        <v>1</v>
      </c>
      <c r="Q51" s="38">
        <v>3</v>
      </c>
      <c r="R51" s="38">
        <v>3</v>
      </c>
      <c r="S51" s="38">
        <v>1</v>
      </c>
      <c r="T51" s="46">
        <f t="shared" si="1"/>
        <v>9</v>
      </c>
      <c r="U51" s="47" t="s">
        <v>838</v>
      </c>
      <c r="V51" s="41">
        <v>915</v>
      </c>
      <c r="W51" s="39" t="s">
        <v>244</v>
      </c>
      <c r="X51" s="39" t="s">
        <v>71</v>
      </c>
      <c r="Y51" s="48">
        <v>2</v>
      </c>
      <c r="Z51" s="48">
        <v>1</v>
      </c>
      <c r="AA51" s="48">
        <v>3</v>
      </c>
      <c r="AB51" s="48"/>
      <c r="AC51" s="46">
        <f t="shared" si="2"/>
        <v>6</v>
      </c>
      <c r="AD51" s="50">
        <f t="shared" si="3"/>
        <v>15</v>
      </c>
      <c r="AE51" s="41" t="s">
        <v>288</v>
      </c>
      <c r="AF51" s="39" t="s">
        <v>290</v>
      </c>
      <c r="AG51" s="51"/>
      <c r="AH51" s="51"/>
    </row>
    <row r="52" spans="1:34" s="52" customFormat="1" ht="125.1" customHeight="1" x14ac:dyDescent="0.25">
      <c r="A52" s="55" t="s">
        <v>1422</v>
      </c>
      <c r="B52" s="41" t="s">
        <v>1228</v>
      </c>
      <c r="C52" s="39" t="s">
        <v>369</v>
      </c>
      <c r="D52" s="40" t="s">
        <v>1423</v>
      </c>
      <c r="E52" s="39" t="s">
        <v>1424</v>
      </c>
      <c r="F52" s="39" t="s">
        <v>836</v>
      </c>
      <c r="G52" s="39">
        <v>51.090899999999998</v>
      </c>
      <c r="H52" s="39" t="s">
        <v>837</v>
      </c>
      <c r="I52" s="39" t="s">
        <v>825</v>
      </c>
      <c r="J52" s="42">
        <v>35859.199999999997</v>
      </c>
      <c r="K52" s="42">
        <v>72592</v>
      </c>
      <c r="L52" s="44">
        <v>1476</v>
      </c>
      <c r="M52" s="45">
        <f t="shared" si="0"/>
        <v>738</v>
      </c>
      <c r="N52" s="39" t="s">
        <v>1231</v>
      </c>
      <c r="O52" s="38">
        <v>2</v>
      </c>
      <c r="P52" s="38">
        <v>2</v>
      </c>
      <c r="Q52" s="38">
        <v>3</v>
      </c>
      <c r="R52" s="38">
        <v>3</v>
      </c>
      <c r="S52" s="38">
        <v>1</v>
      </c>
      <c r="T52" s="46">
        <f t="shared" si="1"/>
        <v>11</v>
      </c>
      <c r="U52" s="47" t="s">
        <v>838</v>
      </c>
      <c r="V52" s="41">
        <v>660</v>
      </c>
      <c r="W52" s="39" t="s">
        <v>244</v>
      </c>
      <c r="X52" s="39" t="s">
        <v>1419</v>
      </c>
      <c r="Y52" s="48">
        <v>2</v>
      </c>
      <c r="Z52" s="48">
        <v>2</v>
      </c>
      <c r="AA52" s="48">
        <v>1</v>
      </c>
      <c r="AB52" s="48"/>
      <c r="AC52" s="46">
        <f t="shared" si="2"/>
        <v>5</v>
      </c>
      <c r="AD52" s="50">
        <f t="shared" si="3"/>
        <v>16</v>
      </c>
      <c r="AE52" s="41" t="s">
        <v>288</v>
      </c>
      <c r="AF52" s="39" t="s">
        <v>290</v>
      </c>
      <c r="AG52" s="51"/>
      <c r="AH52" s="51"/>
    </row>
    <row r="53" spans="1:34" s="52" customFormat="1" ht="80.099999999999994" customHeight="1" x14ac:dyDescent="0.25">
      <c r="A53" s="55" t="s">
        <v>1425</v>
      </c>
      <c r="B53" s="41" t="s">
        <v>1228</v>
      </c>
      <c r="C53" s="39" t="s">
        <v>369</v>
      </c>
      <c r="D53" s="40" t="s">
        <v>1426</v>
      </c>
      <c r="E53" s="39" t="s">
        <v>1427</v>
      </c>
      <c r="F53" s="39" t="s">
        <v>209</v>
      </c>
      <c r="G53" s="39" t="s">
        <v>212</v>
      </c>
      <c r="H53" s="39" t="s">
        <v>218</v>
      </c>
      <c r="I53" s="39" t="s">
        <v>220</v>
      </c>
      <c r="J53" s="42">
        <v>35859.199999999997</v>
      </c>
      <c r="K53" s="42">
        <v>72592</v>
      </c>
      <c r="L53" s="41">
        <v>678</v>
      </c>
      <c r="M53" s="45">
        <f t="shared" si="0"/>
        <v>339</v>
      </c>
      <c r="N53" s="39" t="s">
        <v>1231</v>
      </c>
      <c r="O53" s="38">
        <v>1</v>
      </c>
      <c r="P53" s="38">
        <v>1</v>
      </c>
      <c r="Q53" s="38">
        <v>3</v>
      </c>
      <c r="R53" s="38">
        <v>2</v>
      </c>
      <c r="S53" s="38">
        <v>1</v>
      </c>
      <c r="T53" s="46">
        <f t="shared" si="1"/>
        <v>8</v>
      </c>
      <c r="U53" s="47" t="s">
        <v>1428</v>
      </c>
      <c r="V53" s="41">
        <v>480</v>
      </c>
      <c r="W53" s="39" t="s">
        <v>244</v>
      </c>
      <c r="X53" s="39" t="s">
        <v>71</v>
      </c>
      <c r="Y53" s="48">
        <v>2</v>
      </c>
      <c r="Z53" s="48">
        <v>2</v>
      </c>
      <c r="AA53" s="48">
        <v>3</v>
      </c>
      <c r="AB53" s="48"/>
      <c r="AC53" s="46">
        <f t="shared" si="2"/>
        <v>7</v>
      </c>
      <c r="AD53" s="50">
        <f t="shared" si="3"/>
        <v>15</v>
      </c>
      <c r="AE53" s="41" t="s">
        <v>288</v>
      </c>
      <c r="AF53" s="39" t="s">
        <v>1429</v>
      </c>
      <c r="AG53" s="51"/>
      <c r="AH53" s="51"/>
    </row>
    <row r="54" spans="1:34" s="52" customFormat="1" ht="80.099999999999994" customHeight="1" x14ac:dyDescent="0.25">
      <c r="A54" s="55" t="s">
        <v>1430</v>
      </c>
      <c r="B54" s="41" t="s">
        <v>1228</v>
      </c>
      <c r="C54" s="39" t="s">
        <v>539</v>
      </c>
      <c r="D54" s="40" t="s">
        <v>1431</v>
      </c>
      <c r="E54" s="39" t="s">
        <v>1432</v>
      </c>
      <c r="F54" s="39" t="s">
        <v>1433</v>
      </c>
      <c r="G54" s="39">
        <v>43.0107</v>
      </c>
      <c r="H54" s="39" t="s">
        <v>1204</v>
      </c>
      <c r="I54" s="39" t="s">
        <v>1434</v>
      </c>
      <c r="J54" s="42">
        <v>41516.800000000003</v>
      </c>
      <c r="K54" s="42">
        <v>86403.199999999997</v>
      </c>
      <c r="L54" s="44">
        <v>1092</v>
      </c>
      <c r="M54" s="45">
        <f t="shared" si="0"/>
        <v>546</v>
      </c>
      <c r="N54" s="39" t="s">
        <v>1231</v>
      </c>
      <c r="O54" s="38">
        <v>2</v>
      </c>
      <c r="P54" s="38">
        <v>2</v>
      </c>
      <c r="Q54" s="38">
        <v>3</v>
      </c>
      <c r="R54" s="38">
        <v>3</v>
      </c>
      <c r="S54" s="38">
        <v>1</v>
      </c>
      <c r="T54" s="46">
        <f t="shared" si="1"/>
        <v>11</v>
      </c>
      <c r="U54" s="47" t="s">
        <v>893</v>
      </c>
      <c r="V54" s="41">
        <v>360</v>
      </c>
      <c r="W54" s="39" t="s">
        <v>244</v>
      </c>
      <c r="X54" s="39" t="s">
        <v>1171</v>
      </c>
      <c r="Y54" s="48">
        <v>1</v>
      </c>
      <c r="Z54" s="48">
        <v>2</v>
      </c>
      <c r="AA54" s="48">
        <v>1</v>
      </c>
      <c r="AB54" s="48"/>
      <c r="AC54" s="46">
        <f t="shared" si="2"/>
        <v>4</v>
      </c>
      <c r="AD54" s="50">
        <f t="shared" si="3"/>
        <v>15</v>
      </c>
      <c r="AE54" s="41" t="s">
        <v>288</v>
      </c>
      <c r="AF54" s="39" t="s">
        <v>1435</v>
      </c>
      <c r="AG54" s="51"/>
      <c r="AH54" s="51"/>
    </row>
    <row r="55" spans="1:34" s="52" customFormat="1" ht="80.099999999999994" customHeight="1" x14ac:dyDescent="0.25">
      <c r="A55" s="55" t="s">
        <v>1436</v>
      </c>
      <c r="B55" s="41" t="s">
        <v>1228</v>
      </c>
      <c r="C55" s="39" t="s">
        <v>539</v>
      </c>
      <c r="D55" s="40" t="s">
        <v>1437</v>
      </c>
      <c r="E55" s="39" t="s">
        <v>1438</v>
      </c>
      <c r="F55" s="39" t="s">
        <v>1117</v>
      </c>
      <c r="G55" s="39">
        <v>49.010899999999999</v>
      </c>
      <c r="H55" s="39" t="s">
        <v>1118</v>
      </c>
      <c r="I55" s="39" t="s">
        <v>1439</v>
      </c>
      <c r="J55" s="42">
        <v>36483.199999999997</v>
      </c>
      <c r="K55" s="42">
        <v>83720</v>
      </c>
      <c r="L55" s="44">
        <v>246</v>
      </c>
      <c r="M55" s="45">
        <f t="shared" si="0"/>
        <v>123</v>
      </c>
      <c r="N55" s="39" t="s">
        <v>1231</v>
      </c>
      <c r="O55" s="38">
        <v>2</v>
      </c>
      <c r="P55" s="38">
        <v>1</v>
      </c>
      <c r="Q55" s="38">
        <v>3</v>
      </c>
      <c r="R55" s="38">
        <v>2</v>
      </c>
      <c r="S55" s="38">
        <v>1</v>
      </c>
      <c r="T55" s="46">
        <f t="shared" si="1"/>
        <v>9</v>
      </c>
      <c r="U55" s="47" t="s">
        <v>1120</v>
      </c>
      <c r="V55" s="41">
        <v>930</v>
      </c>
      <c r="W55" s="39" t="s">
        <v>244</v>
      </c>
      <c r="X55" s="39" t="s">
        <v>71</v>
      </c>
      <c r="Y55" s="48">
        <v>3</v>
      </c>
      <c r="Z55" s="48">
        <v>1</v>
      </c>
      <c r="AA55" s="48">
        <v>3</v>
      </c>
      <c r="AB55" s="48"/>
      <c r="AC55" s="46">
        <f t="shared" si="2"/>
        <v>7</v>
      </c>
      <c r="AD55" s="50">
        <f t="shared" si="3"/>
        <v>16</v>
      </c>
      <c r="AE55" s="41" t="s">
        <v>288</v>
      </c>
      <c r="AF55" s="39" t="s">
        <v>1440</v>
      </c>
      <c r="AG55" s="51"/>
      <c r="AH55" s="51"/>
    </row>
    <row r="56" spans="1:34" s="52" customFormat="1" ht="80.099999999999994" customHeight="1" x14ac:dyDescent="0.25">
      <c r="A56" s="55" t="s">
        <v>1441</v>
      </c>
      <c r="B56" s="41" t="s">
        <v>1228</v>
      </c>
      <c r="C56" s="39" t="s">
        <v>554</v>
      </c>
      <c r="D56" s="40" t="s">
        <v>1442</v>
      </c>
      <c r="E56" s="39" t="s">
        <v>1443</v>
      </c>
      <c r="F56" s="39" t="s">
        <v>1096</v>
      </c>
      <c r="G56" s="39">
        <v>49.020499999999998</v>
      </c>
      <c r="H56" s="39" t="s">
        <v>1097</v>
      </c>
      <c r="I56" s="39" t="s">
        <v>1444</v>
      </c>
      <c r="J56" s="42">
        <v>35776</v>
      </c>
      <c r="K56" s="42">
        <v>56243.199999999997</v>
      </c>
      <c r="L56" s="44">
        <v>17614</v>
      </c>
      <c r="M56" s="45">
        <f t="shared" si="0"/>
        <v>8807</v>
      </c>
      <c r="N56" s="39" t="s">
        <v>1231</v>
      </c>
      <c r="O56" s="38">
        <v>1</v>
      </c>
      <c r="P56" s="38">
        <v>3</v>
      </c>
      <c r="Q56" s="38">
        <v>3</v>
      </c>
      <c r="R56" s="38">
        <v>2</v>
      </c>
      <c r="S56" s="55"/>
      <c r="T56" s="46">
        <f t="shared" si="1"/>
        <v>9</v>
      </c>
      <c r="U56" s="47" t="s">
        <v>573</v>
      </c>
      <c r="V56" s="41">
        <v>180</v>
      </c>
      <c r="W56" s="39" t="s">
        <v>244</v>
      </c>
      <c r="X56" s="39" t="s">
        <v>1099</v>
      </c>
      <c r="Y56" s="48">
        <v>1</v>
      </c>
      <c r="Z56" s="48">
        <v>3</v>
      </c>
      <c r="AA56" s="48">
        <v>2</v>
      </c>
      <c r="AB56" s="48"/>
      <c r="AC56" s="46">
        <f t="shared" si="2"/>
        <v>6</v>
      </c>
      <c r="AD56" s="50">
        <f t="shared" si="3"/>
        <v>15</v>
      </c>
      <c r="AE56" s="41" t="s">
        <v>288</v>
      </c>
      <c r="AF56" s="39" t="s">
        <v>1435</v>
      </c>
      <c r="AG56" s="51"/>
      <c r="AH56" s="51"/>
    </row>
    <row r="57" spans="1:34" s="52" customFormat="1" ht="80.099999999999994" customHeight="1" x14ac:dyDescent="0.25">
      <c r="A57" s="55" t="s">
        <v>1445</v>
      </c>
      <c r="B57" s="41" t="s">
        <v>1228</v>
      </c>
      <c r="C57" s="39" t="s">
        <v>554</v>
      </c>
      <c r="D57" s="40" t="s">
        <v>1446</v>
      </c>
      <c r="E57" s="39" t="s">
        <v>1447</v>
      </c>
      <c r="F57" s="39" t="s">
        <v>1448</v>
      </c>
      <c r="G57" s="39">
        <v>49.020499999999998</v>
      </c>
      <c r="H57" s="39" t="s">
        <v>1449</v>
      </c>
      <c r="I57" s="39" t="s">
        <v>1444</v>
      </c>
      <c r="J57" s="42">
        <v>35776</v>
      </c>
      <c r="K57" s="42">
        <v>56243.199999999997</v>
      </c>
      <c r="L57" s="44">
        <v>669</v>
      </c>
      <c r="M57" s="45">
        <f t="shared" si="0"/>
        <v>334.5</v>
      </c>
      <c r="N57" s="39" t="s">
        <v>1231</v>
      </c>
      <c r="O57" s="38">
        <v>1</v>
      </c>
      <c r="P57" s="38">
        <v>3</v>
      </c>
      <c r="Q57" s="38">
        <v>3</v>
      </c>
      <c r="R57" s="38">
        <v>2</v>
      </c>
      <c r="S57" s="55"/>
      <c r="T57" s="46">
        <f t="shared" si="1"/>
        <v>9</v>
      </c>
      <c r="U57" s="47" t="s">
        <v>573</v>
      </c>
      <c r="V57" s="41">
        <v>180</v>
      </c>
      <c r="W57" s="39" t="s">
        <v>244</v>
      </c>
      <c r="X57" s="39" t="s">
        <v>1099</v>
      </c>
      <c r="Y57" s="48">
        <v>1</v>
      </c>
      <c r="Z57" s="48">
        <v>3</v>
      </c>
      <c r="AA57" s="48">
        <v>2</v>
      </c>
      <c r="AB57" s="48"/>
      <c r="AC57" s="46">
        <f t="shared" si="2"/>
        <v>6</v>
      </c>
      <c r="AD57" s="50">
        <f t="shared" si="3"/>
        <v>15</v>
      </c>
      <c r="AE57" s="41" t="s">
        <v>288</v>
      </c>
      <c r="AF57" s="39" t="s">
        <v>1435</v>
      </c>
      <c r="AG57" s="51"/>
      <c r="AH57" s="51"/>
    </row>
    <row r="58" spans="1:34" s="52" customFormat="1" ht="80.099999999999994" customHeight="1" x14ac:dyDescent="0.25">
      <c r="A58" s="55" t="s">
        <v>1451</v>
      </c>
      <c r="B58" s="41" t="s">
        <v>1228</v>
      </c>
      <c r="C58" s="39" t="s">
        <v>554</v>
      </c>
      <c r="D58" s="40" t="s">
        <v>1452</v>
      </c>
      <c r="E58" s="39" t="s">
        <v>1453</v>
      </c>
      <c r="F58" s="39" t="s">
        <v>1106</v>
      </c>
      <c r="G58" s="39">
        <v>47.060499999999998</v>
      </c>
      <c r="H58" s="39" t="s">
        <v>1107</v>
      </c>
      <c r="I58" s="39" t="s">
        <v>1454</v>
      </c>
      <c r="J58" s="42">
        <v>34569.599999999999</v>
      </c>
      <c r="K58" s="42">
        <v>64896</v>
      </c>
      <c r="L58" s="44">
        <v>1429</v>
      </c>
      <c r="M58" s="45">
        <f t="shared" si="0"/>
        <v>714.5</v>
      </c>
      <c r="N58" s="39" t="s">
        <v>1231</v>
      </c>
      <c r="O58" s="38">
        <v>2</v>
      </c>
      <c r="P58" s="38">
        <v>2</v>
      </c>
      <c r="Q58" s="38">
        <v>3</v>
      </c>
      <c r="R58" s="38">
        <v>2</v>
      </c>
      <c r="S58" s="55"/>
      <c r="T58" s="46">
        <f t="shared" si="1"/>
        <v>9</v>
      </c>
      <c r="U58" s="47" t="s">
        <v>123</v>
      </c>
      <c r="V58" s="41">
        <v>750</v>
      </c>
      <c r="W58" s="39" t="s">
        <v>244</v>
      </c>
      <c r="X58" s="39" t="s">
        <v>71</v>
      </c>
      <c r="Y58" s="48">
        <v>2</v>
      </c>
      <c r="Z58" s="48">
        <v>1</v>
      </c>
      <c r="AA58" s="48">
        <v>3</v>
      </c>
      <c r="AB58" s="48"/>
      <c r="AC58" s="46">
        <f t="shared" si="2"/>
        <v>6</v>
      </c>
      <c r="AD58" s="50">
        <f t="shared" si="3"/>
        <v>15</v>
      </c>
      <c r="AE58" s="41" t="s">
        <v>288</v>
      </c>
      <c r="AF58" s="39" t="s">
        <v>1079</v>
      </c>
      <c r="AG58" s="51"/>
      <c r="AH58" s="51"/>
    </row>
    <row r="59" spans="1:34" s="52" customFormat="1" ht="80.099999999999994" customHeight="1" x14ac:dyDescent="0.25">
      <c r="A59" s="55" t="s">
        <v>1455</v>
      </c>
      <c r="B59" s="41" t="s">
        <v>1228</v>
      </c>
      <c r="C59" s="39" t="s">
        <v>45</v>
      </c>
      <c r="D59" s="40" t="s">
        <v>1456</v>
      </c>
      <c r="E59" s="39" t="s">
        <v>1457</v>
      </c>
      <c r="F59" s="39" t="s">
        <v>1458</v>
      </c>
      <c r="G59" s="41">
        <v>15.0702</v>
      </c>
      <c r="H59" s="39" t="s">
        <v>1459</v>
      </c>
      <c r="I59" s="39" t="s">
        <v>1460</v>
      </c>
      <c r="J59" s="42">
        <v>40206.400000000001</v>
      </c>
      <c r="K59" s="43">
        <v>86777.600000000006</v>
      </c>
      <c r="L59" s="41">
        <v>4330</v>
      </c>
      <c r="M59" s="45">
        <f t="shared" si="0"/>
        <v>2165</v>
      </c>
      <c r="N59" s="39" t="s">
        <v>1231</v>
      </c>
      <c r="O59" s="38">
        <v>2</v>
      </c>
      <c r="P59" s="38">
        <v>2</v>
      </c>
      <c r="Q59" s="38">
        <v>3</v>
      </c>
      <c r="R59" s="38">
        <v>2</v>
      </c>
      <c r="S59" s="38">
        <v>1</v>
      </c>
      <c r="T59" s="46">
        <f t="shared" si="1"/>
        <v>10</v>
      </c>
      <c r="U59" s="47" t="s">
        <v>573</v>
      </c>
      <c r="V59" s="41">
        <v>960</v>
      </c>
      <c r="W59" s="39" t="s">
        <v>244</v>
      </c>
      <c r="X59" s="39" t="s">
        <v>211</v>
      </c>
      <c r="Y59" s="48">
        <v>1</v>
      </c>
      <c r="Z59" s="48">
        <v>1</v>
      </c>
      <c r="AA59" s="48">
        <v>1</v>
      </c>
      <c r="AB59" s="48"/>
      <c r="AC59" s="46">
        <f t="shared" si="2"/>
        <v>3</v>
      </c>
      <c r="AD59" s="50">
        <f t="shared" si="3"/>
        <v>13</v>
      </c>
      <c r="AE59" s="41" t="s">
        <v>435</v>
      </c>
      <c r="AF59" s="39" t="s">
        <v>1024</v>
      </c>
      <c r="AG59" s="51"/>
      <c r="AH59" s="51"/>
    </row>
    <row r="60" spans="1:34" s="52" customFormat="1" ht="80.099999999999994" customHeight="1" x14ac:dyDescent="0.25">
      <c r="A60" s="55" t="s">
        <v>1461</v>
      </c>
      <c r="B60" s="41" t="s">
        <v>1228</v>
      </c>
      <c r="C60" s="39" t="s">
        <v>239</v>
      </c>
      <c r="D60" s="40" t="s">
        <v>1462</v>
      </c>
      <c r="E60" s="39" t="s">
        <v>1463</v>
      </c>
      <c r="F60" s="39" t="s">
        <v>106</v>
      </c>
      <c r="G60" s="90">
        <v>15.1303</v>
      </c>
      <c r="H60" s="39" t="s">
        <v>1464</v>
      </c>
      <c r="I60" s="39" t="s">
        <v>109</v>
      </c>
      <c r="J60" s="53">
        <v>40352</v>
      </c>
      <c r="K60" s="80">
        <v>89731.199999999997</v>
      </c>
      <c r="L60" s="45" t="s">
        <v>327</v>
      </c>
      <c r="M60" s="45">
        <f t="shared" si="0"/>
        <v>422</v>
      </c>
      <c r="N60" s="39" t="s">
        <v>1231</v>
      </c>
      <c r="O60" s="38">
        <v>2</v>
      </c>
      <c r="P60" s="38">
        <v>1</v>
      </c>
      <c r="Q60" s="38">
        <v>3</v>
      </c>
      <c r="R60" s="38">
        <v>2</v>
      </c>
      <c r="S60" s="55"/>
      <c r="T60" s="46">
        <f t="shared" si="1"/>
        <v>8</v>
      </c>
      <c r="U60" s="47" t="s">
        <v>335</v>
      </c>
      <c r="V60" s="41">
        <v>930</v>
      </c>
      <c r="W60" s="39" t="s">
        <v>244</v>
      </c>
      <c r="X60" s="39" t="s">
        <v>71</v>
      </c>
      <c r="Y60" s="48">
        <v>2</v>
      </c>
      <c r="Z60" s="48">
        <v>1</v>
      </c>
      <c r="AA60" s="48">
        <v>3</v>
      </c>
      <c r="AB60" s="48"/>
      <c r="AC60" s="46">
        <f t="shared" si="2"/>
        <v>6</v>
      </c>
      <c r="AD60" s="50">
        <f t="shared" si="3"/>
        <v>14</v>
      </c>
      <c r="AE60" s="41" t="s">
        <v>435</v>
      </c>
      <c r="AF60" s="39" t="s">
        <v>1465</v>
      </c>
      <c r="AG60" s="51"/>
      <c r="AH60" s="51"/>
    </row>
    <row r="61" spans="1:34" s="52" customFormat="1" ht="80.099999999999994" customHeight="1" x14ac:dyDescent="0.25">
      <c r="A61" s="55" t="s">
        <v>1466</v>
      </c>
      <c r="B61" s="41" t="s">
        <v>1228</v>
      </c>
      <c r="C61" s="39" t="s">
        <v>279</v>
      </c>
      <c r="D61" s="40" t="s">
        <v>1467</v>
      </c>
      <c r="E61" s="39" t="s">
        <v>1468</v>
      </c>
      <c r="F61" s="39" t="s">
        <v>1469</v>
      </c>
      <c r="G61" s="41">
        <v>52.040100000000002</v>
      </c>
      <c r="H61" s="39" t="s">
        <v>1146</v>
      </c>
      <c r="I61" s="39" t="s">
        <v>523</v>
      </c>
      <c r="J61" s="42">
        <v>28412</v>
      </c>
      <c r="K61" s="43">
        <v>64355.199999999997</v>
      </c>
      <c r="L61" s="41">
        <v>2516</v>
      </c>
      <c r="M61" s="45">
        <f t="shared" si="0"/>
        <v>1258</v>
      </c>
      <c r="N61" s="39" t="s">
        <v>1231</v>
      </c>
      <c r="O61" s="38">
        <v>1</v>
      </c>
      <c r="P61" s="38">
        <v>2</v>
      </c>
      <c r="Q61" s="38">
        <v>3</v>
      </c>
      <c r="R61" s="38">
        <v>3</v>
      </c>
      <c r="S61" s="38">
        <v>1</v>
      </c>
      <c r="T61" s="46">
        <f t="shared" si="1"/>
        <v>10</v>
      </c>
      <c r="U61" s="47" t="s">
        <v>533</v>
      </c>
      <c r="V61" s="41">
        <v>120</v>
      </c>
      <c r="W61" s="39" t="s">
        <v>285</v>
      </c>
      <c r="X61" s="39" t="s">
        <v>1470</v>
      </c>
      <c r="Y61" s="48">
        <v>1</v>
      </c>
      <c r="Z61" s="48">
        <v>1</v>
      </c>
      <c r="AA61" s="48">
        <v>1</v>
      </c>
      <c r="AB61" s="48"/>
      <c r="AC61" s="46">
        <f t="shared" si="2"/>
        <v>3</v>
      </c>
      <c r="AD61" s="50">
        <f t="shared" si="3"/>
        <v>13</v>
      </c>
      <c r="AE61" s="41" t="s">
        <v>435</v>
      </c>
      <c r="AF61" s="39" t="s">
        <v>1024</v>
      </c>
      <c r="AG61" s="51"/>
      <c r="AH61" s="51"/>
    </row>
    <row r="62" spans="1:34" s="52" customFormat="1" ht="80.099999999999994" customHeight="1" x14ac:dyDescent="0.25">
      <c r="A62" s="55" t="s">
        <v>1471</v>
      </c>
      <c r="B62" s="41" t="s">
        <v>1228</v>
      </c>
      <c r="C62" s="39" t="s">
        <v>293</v>
      </c>
      <c r="D62" s="40" t="s">
        <v>1472</v>
      </c>
      <c r="E62" s="39" t="s">
        <v>1427</v>
      </c>
      <c r="F62" s="39" t="s">
        <v>992</v>
      </c>
      <c r="G62" s="41">
        <v>49.020200000000003</v>
      </c>
      <c r="H62" s="39" t="s">
        <v>993</v>
      </c>
      <c r="I62" s="39" t="s">
        <v>994</v>
      </c>
      <c r="J62" s="42">
        <v>39395.199999999997</v>
      </c>
      <c r="K62" s="43">
        <v>72758.399999999994</v>
      </c>
      <c r="L62" s="44">
        <v>2008</v>
      </c>
      <c r="M62" s="45">
        <f t="shared" si="0"/>
        <v>1004</v>
      </c>
      <c r="N62" s="39" t="s">
        <v>1231</v>
      </c>
      <c r="O62" s="38">
        <v>2</v>
      </c>
      <c r="P62" s="38">
        <v>2</v>
      </c>
      <c r="Q62" s="38">
        <v>3</v>
      </c>
      <c r="R62" s="38">
        <v>2</v>
      </c>
      <c r="S62" s="55"/>
      <c r="T62" s="46">
        <f t="shared" si="1"/>
        <v>9</v>
      </c>
      <c r="U62" s="47" t="s">
        <v>573</v>
      </c>
      <c r="V62" s="41">
        <v>300</v>
      </c>
      <c r="W62" s="39" t="s">
        <v>70</v>
      </c>
      <c r="X62" s="39" t="s">
        <v>1147</v>
      </c>
      <c r="Y62" s="48">
        <v>1</v>
      </c>
      <c r="Z62" s="48">
        <v>3</v>
      </c>
      <c r="AA62" s="48">
        <v>1</v>
      </c>
      <c r="AB62" s="48"/>
      <c r="AC62" s="46">
        <f t="shared" si="2"/>
        <v>5</v>
      </c>
      <c r="AD62" s="50">
        <f t="shared" si="3"/>
        <v>14</v>
      </c>
      <c r="AE62" s="41" t="s">
        <v>435</v>
      </c>
      <c r="AF62" s="39" t="s">
        <v>1024</v>
      </c>
      <c r="AG62" s="51"/>
      <c r="AH62" s="51"/>
    </row>
    <row r="63" spans="1:34" s="52" customFormat="1" ht="80.099999999999994" customHeight="1" x14ac:dyDescent="0.25">
      <c r="A63" s="55" t="s">
        <v>1473</v>
      </c>
      <c r="B63" s="41" t="s">
        <v>1228</v>
      </c>
      <c r="C63" s="39" t="s">
        <v>464</v>
      </c>
      <c r="D63" s="40" t="s">
        <v>1474</v>
      </c>
      <c r="E63" s="39" t="s">
        <v>1367</v>
      </c>
      <c r="F63" s="39" t="s">
        <v>1475</v>
      </c>
      <c r="G63" s="39">
        <v>46.030299999999997</v>
      </c>
      <c r="H63" s="39" t="s">
        <v>1476</v>
      </c>
      <c r="I63" s="39" t="s">
        <v>1477</v>
      </c>
      <c r="J63" s="53">
        <v>44850.6</v>
      </c>
      <c r="K63" s="43">
        <v>72238.399999999994</v>
      </c>
      <c r="L63" s="41">
        <v>357</v>
      </c>
      <c r="M63" s="45">
        <f t="shared" si="0"/>
        <v>178.5</v>
      </c>
      <c r="N63" s="39" t="s">
        <v>1231</v>
      </c>
      <c r="O63" s="38">
        <v>2</v>
      </c>
      <c r="P63" s="38">
        <v>1</v>
      </c>
      <c r="Q63" s="38">
        <v>3</v>
      </c>
      <c r="R63" s="38">
        <v>2</v>
      </c>
      <c r="S63" s="55"/>
      <c r="T63" s="46">
        <f t="shared" si="1"/>
        <v>8</v>
      </c>
      <c r="U63" s="47" t="s">
        <v>573</v>
      </c>
      <c r="V63" s="41">
        <v>90</v>
      </c>
      <c r="W63" s="39" t="s">
        <v>70</v>
      </c>
      <c r="X63" s="39" t="s">
        <v>71</v>
      </c>
      <c r="Y63" s="48">
        <v>1</v>
      </c>
      <c r="Z63" s="48">
        <v>2</v>
      </c>
      <c r="AA63" s="48">
        <v>2</v>
      </c>
      <c r="AB63" s="48"/>
      <c r="AC63" s="46">
        <f t="shared" si="2"/>
        <v>5</v>
      </c>
      <c r="AD63" s="50">
        <f t="shared" si="3"/>
        <v>13</v>
      </c>
      <c r="AE63" s="41" t="s">
        <v>435</v>
      </c>
      <c r="AF63" s="39" t="s">
        <v>1478</v>
      </c>
      <c r="AG63" s="51"/>
      <c r="AH63" s="51"/>
    </row>
    <row r="64" spans="1:34" s="52" customFormat="1" ht="80.099999999999994" customHeight="1" x14ac:dyDescent="0.25">
      <c r="A64" s="55" t="s">
        <v>1479</v>
      </c>
      <c r="B64" s="41" t="s">
        <v>1228</v>
      </c>
      <c r="C64" s="39" t="s">
        <v>369</v>
      </c>
      <c r="D64" s="40" t="s">
        <v>1480</v>
      </c>
      <c r="E64" s="39" t="s">
        <v>1481</v>
      </c>
      <c r="F64" s="39" t="s">
        <v>1169</v>
      </c>
      <c r="G64" s="39">
        <v>12.040699999999999</v>
      </c>
      <c r="H64" s="39" t="s">
        <v>1482</v>
      </c>
      <c r="I64" s="39" t="s">
        <v>635</v>
      </c>
      <c r="J64" s="53">
        <v>35859.199999999997</v>
      </c>
      <c r="K64" s="42">
        <v>72592</v>
      </c>
      <c r="L64" s="41">
        <v>1872</v>
      </c>
      <c r="M64" s="45">
        <f t="shared" si="0"/>
        <v>936</v>
      </c>
      <c r="N64" s="39" t="s">
        <v>1231</v>
      </c>
      <c r="O64" s="38">
        <v>1</v>
      </c>
      <c r="P64" s="38">
        <v>2</v>
      </c>
      <c r="Q64" s="38">
        <v>3</v>
      </c>
      <c r="R64" s="38">
        <v>2</v>
      </c>
      <c r="S64" s="38">
        <v>1</v>
      </c>
      <c r="T64" s="46">
        <f t="shared" si="1"/>
        <v>9</v>
      </c>
      <c r="U64" s="47" t="s">
        <v>640</v>
      </c>
      <c r="V64" s="41">
        <v>900</v>
      </c>
      <c r="W64" s="39" t="s">
        <v>244</v>
      </c>
      <c r="X64" s="39" t="s">
        <v>1023</v>
      </c>
      <c r="Y64" s="48">
        <v>2</v>
      </c>
      <c r="Z64" s="48">
        <v>2</v>
      </c>
      <c r="AA64" s="48">
        <v>1</v>
      </c>
      <c r="AB64" s="48"/>
      <c r="AC64" s="46">
        <f t="shared" si="2"/>
        <v>5</v>
      </c>
      <c r="AD64" s="50">
        <f t="shared" si="3"/>
        <v>14</v>
      </c>
      <c r="AE64" s="41" t="s">
        <v>435</v>
      </c>
      <c r="AF64" s="39" t="s">
        <v>1400</v>
      </c>
      <c r="AG64" s="51"/>
      <c r="AH64" s="51"/>
    </row>
    <row r="65" spans="1:34" s="52" customFormat="1" ht="80.099999999999994" customHeight="1" x14ac:dyDescent="0.25">
      <c r="A65" s="55" t="s">
        <v>1483</v>
      </c>
      <c r="B65" s="39" t="s">
        <v>1228</v>
      </c>
      <c r="C65" s="39" t="s">
        <v>369</v>
      </c>
      <c r="D65" s="40" t="s">
        <v>1484</v>
      </c>
      <c r="E65" s="39" t="s">
        <v>1287</v>
      </c>
      <c r="F65" s="39" t="s">
        <v>1169</v>
      </c>
      <c r="G65" s="39">
        <v>12.040699999999999</v>
      </c>
      <c r="H65" s="39" t="s">
        <v>1482</v>
      </c>
      <c r="I65" s="39" t="s">
        <v>635</v>
      </c>
      <c r="J65" s="53">
        <v>35859</v>
      </c>
      <c r="K65" s="42">
        <v>54246.400000000001</v>
      </c>
      <c r="L65" s="41">
        <v>1872</v>
      </c>
      <c r="M65" s="45">
        <f t="shared" si="0"/>
        <v>936</v>
      </c>
      <c r="N65" s="39" t="s">
        <v>1231</v>
      </c>
      <c r="O65" s="38">
        <v>1</v>
      </c>
      <c r="P65" s="38">
        <v>2</v>
      </c>
      <c r="Q65" s="38">
        <v>3</v>
      </c>
      <c r="R65" s="38">
        <v>2</v>
      </c>
      <c r="S65" s="38">
        <v>1</v>
      </c>
      <c r="T65" s="111">
        <f t="shared" si="1"/>
        <v>9</v>
      </c>
      <c r="U65" s="47" t="s">
        <v>640</v>
      </c>
      <c r="V65" s="41">
        <v>1005</v>
      </c>
      <c r="W65" s="39" t="s">
        <v>244</v>
      </c>
      <c r="X65" s="39" t="s">
        <v>71</v>
      </c>
      <c r="Y65" s="112">
        <v>2</v>
      </c>
      <c r="Z65" s="112">
        <v>2</v>
      </c>
      <c r="AA65" s="112">
        <v>1</v>
      </c>
      <c r="AB65" s="113"/>
      <c r="AC65" s="111">
        <f t="shared" si="2"/>
        <v>5</v>
      </c>
      <c r="AD65" s="114">
        <f t="shared" si="3"/>
        <v>14</v>
      </c>
      <c r="AE65" s="115" t="s">
        <v>435</v>
      </c>
      <c r="AF65" s="39" t="s">
        <v>1400</v>
      </c>
      <c r="AG65" s="103"/>
      <c r="AH65" s="103"/>
    </row>
    <row r="66" spans="1:34" s="52" customFormat="1" ht="80.099999999999994" customHeight="1" x14ac:dyDescent="0.25">
      <c r="A66" s="55" t="s">
        <v>1486</v>
      </c>
      <c r="B66" s="41" t="s">
        <v>1228</v>
      </c>
      <c r="C66" s="39" t="s">
        <v>402</v>
      </c>
      <c r="D66" s="40" t="s">
        <v>1487</v>
      </c>
      <c r="E66" s="39" t="s">
        <v>1343</v>
      </c>
      <c r="F66" s="39" t="s">
        <v>1194</v>
      </c>
      <c r="G66" s="39">
        <v>12.050599999999999</v>
      </c>
      <c r="H66" s="39" t="s">
        <v>1195</v>
      </c>
      <c r="I66" s="39" t="s">
        <v>1488</v>
      </c>
      <c r="J66" s="42">
        <v>23067.200000000001</v>
      </c>
      <c r="K66" s="42">
        <v>39603.199999999997</v>
      </c>
      <c r="L66" s="44">
        <v>241</v>
      </c>
      <c r="M66" s="45">
        <f t="shared" si="0"/>
        <v>120.5</v>
      </c>
      <c r="N66" s="39" t="s">
        <v>1231</v>
      </c>
      <c r="O66" s="38">
        <v>1</v>
      </c>
      <c r="P66" s="38">
        <v>1</v>
      </c>
      <c r="Q66" s="38">
        <v>3</v>
      </c>
      <c r="R66" s="38">
        <v>2</v>
      </c>
      <c r="S66" s="55"/>
      <c r="T66" s="46">
        <f t="shared" si="1"/>
        <v>7</v>
      </c>
      <c r="U66" s="47" t="s">
        <v>417</v>
      </c>
      <c r="V66" s="41">
        <v>570</v>
      </c>
      <c r="W66" s="39" t="s">
        <v>244</v>
      </c>
      <c r="X66" s="39" t="s">
        <v>71</v>
      </c>
      <c r="Y66" s="48">
        <v>1</v>
      </c>
      <c r="Z66" s="48">
        <v>2</v>
      </c>
      <c r="AA66" s="48">
        <v>3</v>
      </c>
      <c r="AB66" s="48"/>
      <c r="AC66" s="46">
        <f t="shared" si="2"/>
        <v>6</v>
      </c>
      <c r="AD66" s="50">
        <f t="shared" si="3"/>
        <v>13</v>
      </c>
      <c r="AE66" s="41" t="s">
        <v>435</v>
      </c>
      <c r="AF66" s="39" t="s">
        <v>1400</v>
      </c>
      <c r="AG66" s="51"/>
      <c r="AH66" s="51"/>
    </row>
    <row r="67" spans="1:34" s="52" customFormat="1" ht="80.099999999999994" customHeight="1" x14ac:dyDescent="0.25">
      <c r="A67" s="55" t="s">
        <v>1489</v>
      </c>
      <c r="B67" s="41" t="s">
        <v>1228</v>
      </c>
      <c r="C67" s="39" t="s">
        <v>539</v>
      </c>
      <c r="D67" s="40" t="s">
        <v>1490</v>
      </c>
      <c r="E67" s="39" t="s">
        <v>1427</v>
      </c>
      <c r="F67" s="39" t="s">
        <v>1491</v>
      </c>
      <c r="G67" s="39">
        <v>43.0107</v>
      </c>
      <c r="H67" s="39" t="s">
        <v>1492</v>
      </c>
      <c r="I67" s="39" t="s">
        <v>1493</v>
      </c>
      <c r="J67" s="42">
        <v>41516.800000000003</v>
      </c>
      <c r="K67" s="42">
        <v>86403.199999999997</v>
      </c>
      <c r="L67" s="44">
        <v>276</v>
      </c>
      <c r="M67" s="45">
        <f t="shared" si="0"/>
        <v>138</v>
      </c>
      <c r="N67" s="39" t="s">
        <v>1231</v>
      </c>
      <c r="O67" s="38">
        <v>2</v>
      </c>
      <c r="P67" s="38">
        <v>1</v>
      </c>
      <c r="Q67" s="38">
        <v>3</v>
      </c>
      <c r="R67" s="38">
        <v>3</v>
      </c>
      <c r="S67" s="38">
        <v>1</v>
      </c>
      <c r="T67" s="46">
        <f t="shared" si="1"/>
        <v>10</v>
      </c>
      <c r="U67" s="47" t="s">
        <v>893</v>
      </c>
      <c r="V67" s="41">
        <v>150</v>
      </c>
      <c r="W67" s="39" t="s">
        <v>244</v>
      </c>
      <c r="X67" s="39" t="s">
        <v>1171</v>
      </c>
      <c r="Y67" s="48">
        <v>1</v>
      </c>
      <c r="Z67" s="48">
        <v>2</v>
      </c>
      <c r="AA67" s="48">
        <v>1</v>
      </c>
      <c r="AB67" s="48"/>
      <c r="AC67" s="46">
        <f t="shared" si="2"/>
        <v>4</v>
      </c>
      <c r="AD67" s="50">
        <f t="shared" si="3"/>
        <v>14</v>
      </c>
      <c r="AE67" s="41" t="s">
        <v>435</v>
      </c>
      <c r="AF67" s="39" t="s">
        <v>1435</v>
      </c>
      <c r="AG67" s="51"/>
      <c r="AH67" s="51"/>
    </row>
    <row r="68" spans="1:34" s="52" customFormat="1" ht="80.099999999999994" customHeight="1" x14ac:dyDescent="0.25">
      <c r="A68" s="55" t="s">
        <v>1494</v>
      </c>
      <c r="B68" s="41" t="s">
        <v>1228</v>
      </c>
      <c r="C68" s="39" t="s">
        <v>539</v>
      </c>
      <c r="D68" s="40" t="s">
        <v>1495</v>
      </c>
      <c r="E68" s="39" t="s">
        <v>1496</v>
      </c>
      <c r="F68" s="39" t="s">
        <v>891</v>
      </c>
      <c r="G68" s="39">
        <v>43.020299999999999</v>
      </c>
      <c r="H68" s="39" t="s">
        <v>892</v>
      </c>
      <c r="I68" s="39" t="s">
        <v>543</v>
      </c>
      <c r="J68" s="42">
        <v>44720</v>
      </c>
      <c r="K68" s="42">
        <v>106454.39999999999</v>
      </c>
      <c r="L68" s="44">
        <v>238</v>
      </c>
      <c r="M68" s="45">
        <f t="shared" si="0"/>
        <v>119</v>
      </c>
      <c r="N68" s="39" t="s">
        <v>1231</v>
      </c>
      <c r="O68" s="38">
        <v>3</v>
      </c>
      <c r="P68" s="38">
        <v>1</v>
      </c>
      <c r="Q68" s="38">
        <v>3</v>
      </c>
      <c r="R68" s="38">
        <v>2</v>
      </c>
      <c r="S68" s="38">
        <v>1</v>
      </c>
      <c r="T68" s="46">
        <f t="shared" si="1"/>
        <v>10</v>
      </c>
      <c r="U68" s="47" t="s">
        <v>548</v>
      </c>
      <c r="V68" s="41">
        <v>360</v>
      </c>
      <c r="W68" s="39" t="s">
        <v>244</v>
      </c>
      <c r="X68" s="39" t="s">
        <v>1171</v>
      </c>
      <c r="Y68" s="48">
        <v>1</v>
      </c>
      <c r="Z68" s="48">
        <v>2</v>
      </c>
      <c r="AA68" s="48">
        <v>1</v>
      </c>
      <c r="AB68" s="48"/>
      <c r="AC68" s="46">
        <f t="shared" si="2"/>
        <v>4</v>
      </c>
      <c r="AD68" s="50">
        <f t="shared" si="3"/>
        <v>14</v>
      </c>
      <c r="AE68" s="41" t="s">
        <v>435</v>
      </c>
      <c r="AF68" s="39" t="s">
        <v>1435</v>
      </c>
      <c r="AG68" s="51"/>
      <c r="AH68" s="51"/>
    </row>
    <row r="69" spans="1:34" s="52" customFormat="1" ht="80.099999999999994" customHeight="1" x14ac:dyDescent="0.25">
      <c r="A69" s="55" t="s">
        <v>1497</v>
      </c>
      <c r="B69" s="41" t="s">
        <v>1228</v>
      </c>
      <c r="C69" s="39" t="s">
        <v>554</v>
      </c>
      <c r="D69" s="40" t="s">
        <v>1498</v>
      </c>
      <c r="E69" s="39" t="s">
        <v>1499</v>
      </c>
      <c r="F69" s="39" t="s">
        <v>918</v>
      </c>
      <c r="G69" s="39">
        <v>47.060299999999998</v>
      </c>
      <c r="H69" s="39" t="s">
        <v>1111</v>
      </c>
      <c r="I69" s="39" t="s">
        <v>1112</v>
      </c>
      <c r="J69" s="42">
        <v>34569.599999999999</v>
      </c>
      <c r="K69" s="42">
        <v>64896</v>
      </c>
      <c r="L69" s="44">
        <v>628</v>
      </c>
      <c r="M69" s="45">
        <f t="shared" si="0"/>
        <v>314</v>
      </c>
      <c r="N69" s="39" t="s">
        <v>1231</v>
      </c>
      <c r="O69" s="38">
        <v>2</v>
      </c>
      <c r="P69" s="38">
        <v>1</v>
      </c>
      <c r="Q69" s="38">
        <v>3</v>
      </c>
      <c r="R69" s="38">
        <v>2</v>
      </c>
      <c r="S69" s="55"/>
      <c r="T69" s="46">
        <f t="shared" si="1"/>
        <v>8</v>
      </c>
      <c r="U69" s="116" t="s">
        <v>1113</v>
      </c>
      <c r="V69" s="41">
        <v>1020</v>
      </c>
      <c r="W69" s="39" t="s">
        <v>244</v>
      </c>
      <c r="X69" s="39" t="s">
        <v>71</v>
      </c>
      <c r="Y69" s="48">
        <v>2</v>
      </c>
      <c r="Z69" s="48">
        <v>1</v>
      </c>
      <c r="AA69" s="48">
        <v>3</v>
      </c>
      <c r="AB69" s="48"/>
      <c r="AC69" s="46">
        <f t="shared" si="2"/>
        <v>6</v>
      </c>
      <c r="AD69" s="50">
        <f t="shared" si="3"/>
        <v>14</v>
      </c>
      <c r="AE69" s="41" t="s">
        <v>435</v>
      </c>
      <c r="AF69" s="39" t="s">
        <v>1500</v>
      </c>
      <c r="AG69" s="51"/>
      <c r="AH69" s="51"/>
    </row>
    <row r="70" spans="1:34" ht="15.75" customHeigh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row>
    <row r="71" spans="1:34" ht="15.75" customHeigh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row>
    <row r="72" spans="1:34" ht="15.75" customHeigh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row>
    <row r="73" spans="1:34" ht="15.75" customHeigh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row>
    <row r="74" spans="1:34" ht="15.75" customHeigh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row>
    <row r="75" spans="1:34" ht="15.75" customHeigh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row>
    <row r="76" spans="1:34" ht="15.75" customHeigh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row>
    <row r="77" spans="1:34" ht="15.75" customHeigh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row>
    <row r="78" spans="1:34" ht="15.75" customHeigh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row>
    <row r="79" spans="1:34" ht="15.75" customHeigh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row>
    <row r="80" spans="1:34" ht="15.75" customHeigh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row>
    <row r="81" spans="1:34" ht="15.75" customHeigh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row>
    <row r="82" spans="1:34" ht="15.75" customHeigh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row>
    <row r="83" spans="1:34" ht="15.75" customHeigh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row>
    <row r="84" spans="1:34" ht="15.75" customHeigh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row>
    <row r="85" spans="1:34" ht="15.75" customHeigh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row>
    <row r="86" spans="1:34" ht="15.75" customHeigh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row>
    <row r="87" spans="1:34" ht="15.75" customHeigh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row>
    <row r="88" spans="1:34" ht="13.2"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row>
    <row r="89" spans="1:34" ht="13.2"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row>
    <row r="90" spans="1:34" ht="13.2"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row>
    <row r="91" spans="1:34" ht="13.2"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row>
    <row r="92" spans="1:34" ht="13.2"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row>
    <row r="93" spans="1:34" ht="13.2"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row>
    <row r="94" spans="1:34" ht="13.2"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row>
    <row r="95" spans="1:34" ht="13.2"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row>
    <row r="96" spans="1:34" ht="13.2"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row>
    <row r="97" spans="1:34" ht="13.2"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row>
    <row r="98" spans="1:34" ht="13.2"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row>
    <row r="99" spans="1:34" ht="13.2"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row>
    <row r="100" spans="1:34" ht="13.2"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row>
    <row r="101" spans="1:34" ht="13.2"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row>
    <row r="102" spans="1:34" ht="13.2"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row>
    <row r="103" spans="1:34" ht="13.2"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row>
    <row r="104" spans="1:34" ht="13.2"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row>
    <row r="105" spans="1:34" ht="13.2"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row>
    <row r="106" spans="1:34" ht="13.2"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row>
    <row r="107" spans="1:34" ht="13.2"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row>
    <row r="108" spans="1:34" ht="13.2"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row>
    <row r="109" spans="1:34" ht="13.2"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row>
    <row r="110" spans="1:34" ht="13.2"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row>
    <row r="111" spans="1:34" ht="13.2"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row>
    <row r="112" spans="1:34" ht="13.2"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row>
    <row r="113" spans="1:34" ht="13.2"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row>
    <row r="114" spans="1:34" ht="13.2"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row>
    <row r="115" spans="1:34" ht="13.2"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row>
    <row r="116" spans="1:34" ht="13.2"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row>
    <row r="117" spans="1:34" ht="13.2"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row>
    <row r="118" spans="1:34" ht="13.2"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row>
    <row r="119" spans="1:34" ht="13.2"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row>
    <row r="120" spans="1:34" ht="13.2"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row>
    <row r="121" spans="1:34" ht="13.2"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row>
    <row r="122" spans="1:34" ht="13.2" x14ac:dyDescent="0.25">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row>
    <row r="123" spans="1:34" ht="13.2" x14ac:dyDescent="0.25">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row>
    <row r="124" spans="1:34" ht="13.2" x14ac:dyDescent="0.25">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row>
    <row r="125" spans="1:34" ht="13.2" x14ac:dyDescent="0.25">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row>
    <row r="126" spans="1:34" ht="13.2" x14ac:dyDescent="0.25">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row>
    <row r="127" spans="1:34" ht="13.2" x14ac:dyDescent="0.25">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row>
    <row r="128" spans="1:34" ht="13.2" x14ac:dyDescent="0.25">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row>
    <row r="129" spans="1:34" ht="13.2" x14ac:dyDescent="0.25">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row>
    <row r="130" spans="1:34" ht="13.2" x14ac:dyDescent="0.25">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row>
    <row r="131" spans="1:34" ht="13.2" x14ac:dyDescent="0.25">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row>
    <row r="132" spans="1:34" ht="13.2" x14ac:dyDescent="0.2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row>
    <row r="133" spans="1:34" ht="13.2" x14ac:dyDescent="0.25">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row>
    <row r="134" spans="1:34" ht="13.2" x14ac:dyDescent="0.25">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row>
    <row r="135" spans="1:34" ht="13.2" x14ac:dyDescent="0.25">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row>
    <row r="136" spans="1:34" ht="13.2" x14ac:dyDescent="0.25">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row>
    <row r="137" spans="1:34" ht="13.2" x14ac:dyDescent="0.2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row>
    <row r="138" spans="1:34" ht="13.2" x14ac:dyDescent="0.2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row>
    <row r="139" spans="1:34" ht="13.2" x14ac:dyDescent="0.2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row>
    <row r="140" spans="1:34" ht="13.2" x14ac:dyDescent="0.2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row>
    <row r="141" spans="1:34" ht="13.2" x14ac:dyDescent="0.2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row>
    <row r="142" spans="1:34" ht="13.2" x14ac:dyDescent="0.2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row>
    <row r="143" spans="1:34" ht="13.2" x14ac:dyDescent="0.2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row>
    <row r="144" spans="1:34" ht="13.2" x14ac:dyDescent="0.2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row>
    <row r="145" spans="1:34" ht="13.2"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row>
    <row r="146" spans="1:34" ht="13.2"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row>
    <row r="147" spans="1:34" ht="13.2"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row>
    <row r="148" spans="1:34" ht="13.2"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row>
    <row r="149" spans="1:34" ht="13.2"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row>
    <row r="150" spans="1:34" ht="13.2"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row>
    <row r="151" spans="1:34" ht="13.2"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row>
    <row r="152" spans="1:34" ht="13.2"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row>
    <row r="153" spans="1:34" ht="13.2"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row>
    <row r="154" spans="1:34" ht="13.2"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row>
    <row r="155" spans="1:34" ht="13.2"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row>
    <row r="156" spans="1:34" ht="13.2"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row>
    <row r="157" spans="1:34" ht="13.2"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row>
    <row r="158" spans="1:34" ht="13.2"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row>
    <row r="159" spans="1:34" ht="13.2"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row>
    <row r="160" spans="1:34" ht="13.2"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row>
    <row r="161" spans="1:34" ht="13.2"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row>
    <row r="162" spans="1:34" ht="13.2"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row>
    <row r="163" spans="1:34" ht="13.2"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row>
    <row r="164" spans="1:34" ht="13.2"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row>
    <row r="165" spans="1:34" ht="13.2"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row>
    <row r="166" spans="1:34" ht="13.2"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row>
    <row r="167" spans="1:34" ht="13.2"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row>
    <row r="168" spans="1:34" ht="13.2"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row>
    <row r="169" spans="1:34" ht="13.2"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row>
    <row r="170" spans="1:34" ht="13.2"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row>
    <row r="171" spans="1:34" ht="13.2"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row>
    <row r="172" spans="1:34" ht="13.2"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row>
    <row r="173" spans="1:34" ht="13.2"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row>
    <row r="174" spans="1:34" ht="13.2"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row>
    <row r="175" spans="1:34" ht="13.2"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row>
    <row r="176" spans="1:34" ht="13.2"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row>
    <row r="177" spans="1:34" ht="13.2"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row>
    <row r="178" spans="1:34" ht="13.2"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row>
    <row r="179" spans="1:34" ht="13.2"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row>
    <row r="180" spans="1:34" ht="13.2"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row>
    <row r="181" spans="1:34" ht="13.2"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row>
    <row r="182" spans="1:34" ht="13.2"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row>
    <row r="183" spans="1:34" ht="13.2"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row>
    <row r="184" spans="1:34" ht="13.2"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row>
    <row r="185" spans="1:34" ht="13.2"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row>
    <row r="186" spans="1:34" ht="13.2"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row>
    <row r="187" spans="1:34" ht="13.2"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row>
    <row r="188" spans="1:34" ht="13.2"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row>
    <row r="189" spans="1:34" ht="13.2"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row>
    <row r="190" spans="1:34" ht="13.2"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row>
    <row r="191" spans="1:34" ht="13.2"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row>
    <row r="192" spans="1:34" ht="13.2"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row>
    <row r="193" spans="1:34" ht="13.2"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row>
    <row r="194" spans="1:34" ht="13.2"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row>
    <row r="195" spans="1:34" ht="13.2"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row>
    <row r="196" spans="1:34" ht="13.2"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row>
    <row r="197" spans="1:34" ht="13.2"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row>
    <row r="198" spans="1:34" ht="13.2"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row>
    <row r="199" spans="1:34" ht="13.2"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row>
    <row r="200" spans="1:34" ht="13.2"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row>
    <row r="201" spans="1:34" ht="13.2"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row>
    <row r="202" spans="1:34" ht="13.2"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row>
    <row r="203" spans="1:34" ht="13.2"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row>
    <row r="204" spans="1:34" ht="13.2"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row>
    <row r="205" spans="1:34" ht="13.2"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row>
    <row r="206" spans="1:34" ht="13.2"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row>
    <row r="207" spans="1:34" ht="13.2"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row>
    <row r="208" spans="1:34" ht="13.2"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row>
    <row r="209" spans="1:34" ht="13.2"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row>
    <row r="210" spans="1:34" ht="13.2"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row>
    <row r="211" spans="1:34" ht="13.2"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row>
    <row r="212" spans="1:34" ht="13.2"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row>
    <row r="213" spans="1:34" ht="13.2"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row>
    <row r="214" spans="1:34" ht="13.2"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row>
    <row r="215" spans="1:34" ht="13.2"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row>
    <row r="216" spans="1:34" ht="13.2"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row>
    <row r="217" spans="1:34" ht="13.2"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row>
    <row r="218" spans="1:34" ht="13.2"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row>
    <row r="219" spans="1:34" ht="13.2"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row>
    <row r="220" spans="1:34" ht="13.2"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row>
    <row r="221" spans="1:34" ht="13.2"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row>
    <row r="222" spans="1:34" ht="13.2"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row>
    <row r="223" spans="1:34" ht="13.2"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row>
    <row r="224" spans="1:34" ht="13.2"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row>
    <row r="225" spans="1:34" ht="13.2"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row>
    <row r="226" spans="1:34" ht="13.2"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row>
    <row r="227" spans="1:34" ht="13.2"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row>
    <row r="228" spans="1:34" ht="13.2"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row>
    <row r="229" spans="1:34" ht="13.2"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row>
    <row r="230" spans="1:34" ht="13.2"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row>
    <row r="231" spans="1:34" ht="13.2"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row>
    <row r="232" spans="1:34" ht="13.2"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row>
    <row r="233" spans="1:34" ht="13.2"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row>
    <row r="234" spans="1:34" ht="13.2"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row>
    <row r="235" spans="1:34" ht="13.2"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row>
    <row r="236" spans="1:34" ht="13.2"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row>
    <row r="237" spans="1:34" ht="13.2"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row>
    <row r="238" spans="1:34" ht="13.2"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row>
    <row r="239" spans="1:34" ht="13.2"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row>
    <row r="240" spans="1:34" ht="13.2"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row>
    <row r="241" spans="1:34" ht="13.2"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row>
    <row r="242" spans="1:34" ht="13.2"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row>
    <row r="243" spans="1:34" ht="13.2"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row>
    <row r="244" spans="1:34" ht="13.2"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row>
    <row r="245" spans="1:34" ht="13.2"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row>
    <row r="246" spans="1:34" ht="13.2"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row>
    <row r="247" spans="1:34" ht="13.2"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row>
    <row r="248" spans="1:34" ht="13.2"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row>
    <row r="249" spans="1:34" ht="13.2"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row>
    <row r="250" spans="1:34" ht="13.2"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row>
    <row r="251" spans="1:34" ht="13.2"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row>
    <row r="252" spans="1:34" ht="13.2"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row>
    <row r="253" spans="1:34" ht="13.2"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row>
    <row r="254" spans="1:34" ht="13.2"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row>
    <row r="255" spans="1:34" ht="13.2"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row>
    <row r="256" spans="1:34" ht="13.2"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row>
    <row r="257" spans="1:34" ht="13.2"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row>
    <row r="258" spans="1:34" ht="13.2"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row>
    <row r="259" spans="1:34" ht="13.2"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row>
    <row r="260" spans="1:34" ht="13.2"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row>
    <row r="261" spans="1:34" ht="13.2"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row>
    <row r="262" spans="1:34" ht="13.2"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row>
    <row r="263" spans="1:34" ht="13.2"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row>
    <row r="264" spans="1:34" ht="13.2"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row>
    <row r="265" spans="1:34" ht="13.2"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row>
    <row r="266" spans="1:34" ht="13.2"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row>
    <row r="267" spans="1:34" ht="13.2"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row>
    <row r="268" spans="1:34" ht="13.2"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row>
    <row r="269" spans="1:34" ht="13.2"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row>
    <row r="270" spans="1:34" ht="13.2"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row>
    <row r="271" spans="1:34" ht="13.2"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row>
    <row r="272" spans="1:34" ht="13.2"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row>
    <row r="273" spans="1:34" ht="13.2"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row>
    <row r="274" spans="1:34" ht="13.2"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row>
    <row r="275" spans="1:34" ht="13.2"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row>
    <row r="276" spans="1:34" ht="13.2"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row>
    <row r="277" spans="1:34" ht="13.2"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row>
    <row r="278" spans="1:34" ht="13.2"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row>
    <row r="279" spans="1:34" ht="13.2"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row>
    <row r="280" spans="1:34" ht="13.2"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row>
    <row r="281" spans="1:34" ht="13.2"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row>
    <row r="282" spans="1:34" ht="13.2"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row>
    <row r="283" spans="1:34" ht="13.2"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row>
    <row r="284" spans="1:34" ht="13.2"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row>
    <row r="285" spans="1:34" ht="13.2"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row>
    <row r="286" spans="1:34" ht="13.2"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row>
    <row r="287" spans="1:34" ht="13.2"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row>
    <row r="288" spans="1:34" ht="13.2"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row>
    <row r="289" spans="1:34" ht="13.2"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row>
    <row r="290" spans="1:34" ht="13.2"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row>
    <row r="291" spans="1:34" ht="13.2"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row>
    <row r="292" spans="1:34" ht="13.2"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row>
    <row r="293" spans="1:34" ht="13.2"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row>
    <row r="294" spans="1:34" ht="13.2"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row>
    <row r="295" spans="1:34" ht="13.2"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row>
    <row r="296" spans="1:34" ht="13.2"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row>
    <row r="297" spans="1:34" ht="13.2"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row>
    <row r="298" spans="1:34" ht="13.2"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row>
    <row r="299" spans="1:34" ht="13.2"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row>
    <row r="300" spans="1:34" ht="13.2"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row>
    <row r="301" spans="1:34" ht="13.2"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row>
    <row r="302" spans="1:34" ht="13.2"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row>
    <row r="303" spans="1:34" ht="13.2"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row>
    <row r="304" spans="1:34" ht="13.2"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row>
    <row r="305" spans="1:34" ht="13.2"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row>
    <row r="306" spans="1:34" ht="13.2"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row>
    <row r="307" spans="1:34" ht="13.2"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row>
    <row r="308" spans="1:34" ht="13.2"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row>
    <row r="309" spans="1:34" ht="13.2"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row>
    <row r="310" spans="1:34" ht="13.2"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row>
    <row r="311" spans="1:34" ht="13.2"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row>
    <row r="312" spans="1:34" ht="13.2"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row>
    <row r="313" spans="1:34" ht="13.2"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row>
    <row r="314" spans="1:34" ht="13.2"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row>
    <row r="315" spans="1:34" ht="13.2"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row>
    <row r="316" spans="1:34" ht="13.2"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row>
    <row r="317" spans="1:34" ht="13.2"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row>
    <row r="318" spans="1:34" ht="13.2"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row>
    <row r="319" spans="1:34" ht="13.2"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row>
    <row r="320" spans="1:34" ht="13.2"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row>
    <row r="321" spans="1:34" ht="13.2"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row>
    <row r="322" spans="1:34" ht="13.2"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row>
    <row r="323" spans="1:34" ht="13.2"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row>
    <row r="324" spans="1:34" ht="13.2"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row>
    <row r="325" spans="1:34" ht="13.2"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row>
    <row r="326" spans="1:34" ht="13.2"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row>
    <row r="327" spans="1:34" ht="13.2"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row>
    <row r="328" spans="1:34" ht="13.2"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row>
    <row r="329" spans="1:34" ht="13.2"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row>
    <row r="330" spans="1:34" ht="13.2"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row>
    <row r="331" spans="1:34" ht="13.2"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row>
    <row r="332" spans="1:34" ht="13.2"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row>
    <row r="333" spans="1:34" ht="13.2"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row>
    <row r="334" spans="1:34" ht="13.2"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row>
    <row r="335" spans="1:34" ht="13.2"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row>
    <row r="336" spans="1:34" ht="13.2"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row>
    <row r="337" spans="1:34" ht="13.2"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row>
    <row r="338" spans="1:34" ht="13.2"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row>
    <row r="339" spans="1:34" ht="13.2"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row>
    <row r="340" spans="1:34" ht="13.2"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row>
    <row r="341" spans="1:34" ht="13.2"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row>
    <row r="342" spans="1:34" ht="13.2"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row>
    <row r="343" spans="1:34" ht="13.2"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row>
    <row r="344" spans="1:34" ht="13.2"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row>
    <row r="345" spans="1:34" ht="13.2"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row>
    <row r="346" spans="1:34" ht="13.2"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row>
    <row r="347" spans="1:34" ht="13.2"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row>
    <row r="348" spans="1:34" ht="13.2"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row>
    <row r="349" spans="1:34" ht="13.2"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row>
    <row r="350" spans="1:34" ht="13.2"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row>
    <row r="351" spans="1:34" ht="13.2"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row>
    <row r="352" spans="1:34" ht="13.2"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row>
    <row r="353" spans="1:34" ht="13.2"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row>
    <row r="354" spans="1:34" ht="13.2"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row>
    <row r="355" spans="1:34" ht="13.2"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row>
    <row r="356" spans="1:34" ht="13.2"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row>
    <row r="357" spans="1:34" ht="13.2"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row>
    <row r="358" spans="1:34" ht="13.2"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row>
    <row r="359" spans="1:34" ht="13.2"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row>
    <row r="360" spans="1:34" ht="13.2"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row>
    <row r="361" spans="1:34" ht="13.2"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row>
    <row r="362" spans="1:34" ht="13.2"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row>
    <row r="363" spans="1:34" ht="13.2"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row>
    <row r="364" spans="1:34" ht="13.2"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row>
    <row r="365" spans="1:34" ht="13.2"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row>
    <row r="366" spans="1:34" ht="13.2"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row>
    <row r="367" spans="1:34" ht="13.2"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row>
    <row r="368" spans="1:34" ht="13.2"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row>
    <row r="369" spans="1:34" ht="13.2"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row>
    <row r="370" spans="1:34" ht="13.2"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row>
    <row r="371" spans="1:34" ht="13.2"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row>
    <row r="372" spans="1:34" ht="13.2"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row>
    <row r="373" spans="1:34" ht="13.2"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row>
    <row r="374" spans="1:34" ht="13.2"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row>
    <row r="375" spans="1:34" ht="13.2"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row>
    <row r="376" spans="1:34" ht="13.2"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row>
    <row r="377" spans="1:34" ht="13.2"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row>
    <row r="378" spans="1:34" ht="13.2"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row>
    <row r="379" spans="1:34" ht="13.2"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row>
    <row r="380" spans="1:34" ht="13.2"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row>
    <row r="381" spans="1:34" ht="13.2"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row>
    <row r="382" spans="1:34" ht="13.2"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row>
    <row r="383" spans="1:34" ht="13.2"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row>
    <row r="384" spans="1:34" ht="13.2"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row>
    <row r="385" spans="1:34" ht="13.2"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row>
    <row r="386" spans="1:34" ht="13.2"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row>
    <row r="387" spans="1:34" ht="13.2"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row>
    <row r="388" spans="1:34" ht="13.2"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row>
    <row r="389" spans="1:34" ht="13.2"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row>
    <row r="390" spans="1:34" ht="13.2"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row>
    <row r="391" spans="1:34" ht="13.2"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row>
    <row r="392" spans="1:34" ht="13.2"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row>
    <row r="393" spans="1:34" ht="13.2"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row>
    <row r="394" spans="1:34" ht="13.2"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row>
    <row r="395" spans="1:34" ht="13.2"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row>
    <row r="396" spans="1:34" ht="13.2"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row>
    <row r="397" spans="1:34" ht="13.2"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row>
    <row r="398" spans="1:34" ht="13.2"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row>
    <row r="399" spans="1:34" ht="13.2"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row>
    <row r="400" spans="1:34" ht="13.2"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row>
    <row r="401" spans="1:34" ht="13.2"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row>
    <row r="402" spans="1:34" ht="13.2"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row>
    <row r="403" spans="1:34" ht="13.2"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row>
    <row r="404" spans="1:34" ht="13.2"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row>
    <row r="405" spans="1:34" ht="13.2"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row>
    <row r="406" spans="1:34" ht="13.2"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row>
    <row r="407" spans="1:34" ht="13.2"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row>
    <row r="408" spans="1:34" ht="13.2"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row>
    <row r="409" spans="1:34" ht="13.2"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row>
    <row r="410" spans="1:34" ht="13.2"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row>
    <row r="411" spans="1:34" ht="13.2"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row>
    <row r="412" spans="1:34" ht="13.2"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row>
    <row r="413" spans="1:34" ht="13.2"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row>
    <row r="414" spans="1:34" ht="13.2"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row>
    <row r="415" spans="1:34" ht="13.2"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row>
    <row r="416" spans="1:34" ht="13.2"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row>
    <row r="417" spans="1:34" ht="13.2"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row>
    <row r="418" spans="1:34" ht="13.2"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row>
    <row r="419" spans="1:34" ht="13.2"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row>
    <row r="420" spans="1:34" ht="13.2"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row>
    <row r="421" spans="1:34" ht="13.2"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row>
    <row r="422" spans="1:34" ht="13.2"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row>
    <row r="423" spans="1:34" ht="13.2"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row>
    <row r="424" spans="1:34" ht="13.2"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row>
    <row r="425" spans="1:34" ht="13.2"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row>
    <row r="426" spans="1:34" ht="13.2"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row>
    <row r="427" spans="1:34" ht="13.2"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row>
    <row r="428" spans="1:34" ht="13.2"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row>
    <row r="429" spans="1:34" ht="13.2"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row>
    <row r="430" spans="1:34" ht="13.2"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row>
    <row r="431" spans="1:34" ht="13.2"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row>
    <row r="432" spans="1:34" ht="13.2"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row>
    <row r="433" spans="1:34" ht="13.2"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row>
    <row r="434" spans="1:34" ht="13.2"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row>
    <row r="435" spans="1:34" ht="13.2"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row>
    <row r="436" spans="1:34" ht="13.2"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row>
    <row r="437" spans="1:34" ht="13.2"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row>
    <row r="438" spans="1:34" ht="13.2"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row>
    <row r="439" spans="1:34" ht="13.2"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row>
    <row r="440" spans="1:34" ht="13.2"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row>
    <row r="441" spans="1:34" ht="13.2"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row>
    <row r="442" spans="1:34" ht="13.2"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row>
    <row r="443" spans="1:34" ht="13.2"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row>
    <row r="444" spans="1:34" ht="13.2"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row>
    <row r="445" spans="1:34" ht="13.2"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row>
    <row r="446" spans="1:34" ht="13.2"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row>
    <row r="447" spans="1:34" ht="13.2"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row>
    <row r="448" spans="1:34" ht="13.2"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row>
    <row r="449" spans="1:34" ht="13.2"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row>
    <row r="450" spans="1:34" ht="13.2"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row>
    <row r="451" spans="1:34" ht="13.2"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row>
    <row r="452" spans="1:34" ht="13.2"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row>
    <row r="453" spans="1:34" ht="13.2"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row>
    <row r="454" spans="1:34" ht="13.2"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row>
    <row r="455" spans="1:34" ht="13.2"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row>
    <row r="456" spans="1:34" ht="13.2"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row>
    <row r="457" spans="1:34" ht="13.2"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row>
    <row r="458" spans="1:34" ht="13.2"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row>
    <row r="459" spans="1:34" ht="13.2"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row>
    <row r="460" spans="1:34" ht="13.2"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row>
    <row r="461" spans="1:34" ht="13.2"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row>
    <row r="462" spans="1:34" ht="13.2"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row>
    <row r="463" spans="1:34" ht="13.2"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row>
    <row r="464" spans="1:34" ht="13.2"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row>
    <row r="465" spans="1:34" ht="13.2"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row>
    <row r="466" spans="1:34" ht="13.2"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row>
    <row r="467" spans="1:34" ht="13.2"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row>
    <row r="468" spans="1:34" ht="13.2"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row>
    <row r="469" spans="1:34" ht="13.2"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row>
    <row r="470" spans="1:34" ht="13.2"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row>
    <row r="471" spans="1:34" ht="13.2"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row>
    <row r="472" spans="1:34" ht="13.2"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row>
    <row r="473" spans="1:34" ht="13.2"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row>
    <row r="474" spans="1:34" ht="13.2"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row>
    <row r="475" spans="1:34" ht="13.2"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row>
    <row r="476" spans="1:34" ht="13.2"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row>
    <row r="477" spans="1:34" ht="13.2"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row>
    <row r="478" spans="1:34" ht="13.2"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row>
    <row r="479" spans="1:34" ht="13.2"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row>
    <row r="480" spans="1:34" ht="13.2"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row>
    <row r="481" spans="1:34" ht="13.2"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row>
    <row r="482" spans="1:34" ht="13.2"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row>
    <row r="483" spans="1:34" ht="13.2"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row>
    <row r="484" spans="1:34" ht="13.2"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row>
    <row r="485" spans="1:34" ht="13.2"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row>
    <row r="486" spans="1:34" ht="13.2"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row>
    <row r="487" spans="1:34" ht="13.2"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row>
    <row r="488" spans="1:34" ht="13.2"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row>
    <row r="489" spans="1:34" ht="13.2"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row>
    <row r="490" spans="1:34" ht="13.2"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row>
    <row r="491" spans="1:34" ht="13.2"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row>
    <row r="492" spans="1:34" ht="13.2"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row>
    <row r="493" spans="1:34" ht="13.2"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row>
    <row r="494" spans="1:34" ht="13.2"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row>
    <row r="495" spans="1:34" ht="13.2"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row>
    <row r="496" spans="1:34" ht="13.2"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row>
    <row r="497" spans="1:34" ht="13.2"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row>
    <row r="498" spans="1:34" ht="13.2"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row>
    <row r="499" spans="1:34" ht="13.2"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row>
    <row r="500" spans="1:34" ht="13.2"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row>
    <row r="501" spans="1:34" ht="13.2"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row>
    <row r="502" spans="1:34" ht="13.2"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row>
    <row r="503" spans="1:34" ht="13.2"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row>
    <row r="504" spans="1:34" ht="13.2"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row>
    <row r="505" spans="1:34" ht="13.2"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row>
    <row r="506" spans="1:34" ht="13.2"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row>
    <row r="507" spans="1:34" ht="13.2"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row>
    <row r="508" spans="1:34" ht="13.2"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row>
    <row r="509" spans="1:34" ht="13.2"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row>
    <row r="510" spans="1:34" ht="13.2"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row>
    <row r="511" spans="1:34" ht="13.2"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row>
    <row r="512" spans="1:34" ht="13.2"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row>
    <row r="513" spans="1:34" ht="13.2"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row>
    <row r="514" spans="1:34" ht="13.2"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row>
    <row r="515" spans="1:34" ht="13.2"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row>
    <row r="516" spans="1:34" ht="13.2"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row>
    <row r="517" spans="1:34" ht="13.2"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row>
    <row r="518" spans="1:34" ht="13.2"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row>
    <row r="519" spans="1:34" ht="13.2"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row>
    <row r="520" spans="1:34" ht="13.2"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row>
    <row r="521" spans="1:34" ht="13.2"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row>
    <row r="522" spans="1:34" ht="13.2"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row>
    <row r="523" spans="1:34" ht="13.2"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row>
    <row r="524" spans="1:34" ht="13.2"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row>
    <row r="525" spans="1:34" ht="13.2"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row>
    <row r="526" spans="1:34" ht="13.2"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row>
    <row r="527" spans="1:34" ht="13.2"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row>
    <row r="528" spans="1:34" ht="13.2"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row>
    <row r="529" spans="1:34" ht="13.2"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row>
    <row r="530" spans="1:34" ht="13.2"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row>
    <row r="531" spans="1:34" ht="13.2"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row>
    <row r="532" spans="1:34" ht="13.2"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row>
    <row r="533" spans="1:34" ht="13.2"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row>
    <row r="534" spans="1:34" ht="13.2"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row>
    <row r="535" spans="1:34" ht="13.2"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row>
    <row r="536" spans="1:34" ht="13.2"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row>
    <row r="537" spans="1:34" ht="13.2"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row>
    <row r="538" spans="1:34" ht="13.2"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row>
    <row r="539" spans="1:34" ht="13.2"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row>
    <row r="540" spans="1:34" ht="13.2"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row>
    <row r="541" spans="1:34" ht="13.2"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row>
    <row r="542" spans="1:34" ht="13.2"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row>
    <row r="543" spans="1:34" ht="13.2"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row>
    <row r="544" spans="1:34" ht="13.2"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row>
    <row r="545" spans="1:34" ht="13.2"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row>
    <row r="546" spans="1:34" ht="13.2"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row>
    <row r="547" spans="1:34" ht="13.2"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row>
    <row r="548" spans="1:34" ht="13.2"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row>
    <row r="549" spans="1:34" ht="13.2"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row>
    <row r="550" spans="1:34" ht="13.2"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row>
    <row r="551" spans="1:34" ht="13.2"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row>
    <row r="552" spans="1:34" ht="13.2"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row>
    <row r="553" spans="1:34" ht="13.2"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row>
    <row r="554" spans="1:34" ht="13.2"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row>
    <row r="555" spans="1:34" ht="13.2"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row>
    <row r="556" spans="1:34" ht="13.2"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row>
    <row r="557" spans="1:34" ht="13.2"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row>
    <row r="558" spans="1:34" ht="13.2"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row>
    <row r="559" spans="1:34" ht="13.2"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row>
    <row r="560" spans="1:34" ht="13.2"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row>
    <row r="561" spans="1:34" ht="13.2"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row>
    <row r="562" spans="1:34" ht="13.2"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row>
    <row r="563" spans="1:34" ht="13.2"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row>
    <row r="564" spans="1:34" ht="13.2"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row>
    <row r="565" spans="1:34" ht="13.2"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row>
    <row r="566" spans="1:34" ht="13.2"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row>
    <row r="567" spans="1:34" ht="13.2"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row>
    <row r="568" spans="1:34" ht="13.2"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row>
    <row r="569" spans="1:34" ht="13.2"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row>
    <row r="570" spans="1:34" ht="13.2"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row>
    <row r="571" spans="1:34" ht="13.2"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row>
    <row r="572" spans="1:34" ht="13.2"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row>
    <row r="573" spans="1:34" ht="13.2"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row>
    <row r="574" spans="1:34" ht="13.2"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row>
    <row r="575" spans="1:34" ht="13.2"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row>
    <row r="576" spans="1:34" ht="13.2"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row>
    <row r="577" spans="1:34" ht="13.2"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row>
    <row r="578" spans="1:34" ht="13.2"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row>
    <row r="579" spans="1:34" ht="13.2"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row>
    <row r="580" spans="1:34" ht="13.2"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row>
    <row r="581" spans="1:34" ht="13.2"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row>
    <row r="582" spans="1:34" ht="13.2"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row>
    <row r="583" spans="1:34" ht="13.2"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row>
    <row r="584" spans="1:34" ht="13.2"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row>
    <row r="585" spans="1:34" ht="13.2"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row>
    <row r="586" spans="1:34" ht="13.2"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row>
    <row r="587" spans="1:34" ht="13.2"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row>
    <row r="588" spans="1:34" ht="13.2"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row>
    <row r="589" spans="1:34" ht="13.2"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row>
    <row r="590" spans="1:34" ht="13.2"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row>
    <row r="591" spans="1:34" ht="13.2"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row>
    <row r="592" spans="1:34" ht="13.2"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row>
    <row r="593" spans="1:34" ht="13.2"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row>
    <row r="594" spans="1:34" ht="13.2"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row>
    <row r="595" spans="1:34" ht="13.2"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row>
    <row r="596" spans="1:34" ht="13.2"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row>
    <row r="597" spans="1:34" ht="13.2"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row>
    <row r="598" spans="1:34" ht="13.2"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row>
    <row r="599" spans="1:34" ht="13.2"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row>
    <row r="600" spans="1:34" ht="13.2"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row>
    <row r="601" spans="1:34" ht="13.2"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row>
    <row r="602" spans="1:34" ht="13.2"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row>
    <row r="603" spans="1:34" ht="13.2"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row>
    <row r="604" spans="1:34" ht="13.2"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row>
    <row r="605" spans="1:34" ht="13.2"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row>
    <row r="606" spans="1:34" ht="13.2"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row>
    <row r="607" spans="1:34" ht="13.2"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row>
    <row r="608" spans="1:34" ht="13.2"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row>
    <row r="609" spans="1:34" ht="13.2"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row>
    <row r="610" spans="1:34" ht="13.2"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row>
    <row r="611" spans="1:34" ht="13.2"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row>
    <row r="612" spans="1:34" ht="13.2"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row>
    <row r="613" spans="1:34" ht="13.2"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row>
    <row r="614" spans="1:34" ht="13.2"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row>
    <row r="615" spans="1:34" ht="13.2"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row>
    <row r="616" spans="1:34" ht="13.2"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row>
    <row r="617" spans="1:34" ht="13.2"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row>
    <row r="618" spans="1:34" ht="13.2"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row>
    <row r="619" spans="1:34" ht="13.2"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row>
    <row r="620" spans="1:34" ht="13.2"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row>
    <row r="621" spans="1:34" ht="13.2"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row>
    <row r="622" spans="1:34" ht="13.2"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row>
    <row r="623" spans="1:34" ht="13.2"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row>
    <row r="624" spans="1:34" ht="13.2"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row>
    <row r="625" spans="1:34" ht="13.2"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row>
    <row r="626" spans="1:34" ht="13.2"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row>
    <row r="627" spans="1:34" ht="13.2"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row>
    <row r="628" spans="1:34" ht="13.2"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row>
    <row r="629" spans="1:34" ht="13.2"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row>
    <row r="630" spans="1:34" ht="13.2"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row>
    <row r="631" spans="1:34" ht="13.2"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row>
    <row r="632" spans="1:34" ht="13.2"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row>
    <row r="633" spans="1:34" ht="13.2"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row>
    <row r="634" spans="1:34" ht="13.2"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row>
    <row r="635" spans="1:34" ht="13.2"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row>
    <row r="636" spans="1:34" ht="13.2"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row>
    <row r="637" spans="1:34" ht="13.2"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row>
    <row r="638" spans="1:34" ht="13.2"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row>
    <row r="639" spans="1:34" ht="13.2"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row>
    <row r="640" spans="1:34" ht="13.2"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row>
    <row r="641" spans="1:34" ht="13.2"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row>
    <row r="642" spans="1:34" ht="13.2"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row>
    <row r="643" spans="1:34" ht="13.2"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row>
    <row r="644" spans="1:34" ht="13.2"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row>
    <row r="645" spans="1:34" ht="13.2"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row>
    <row r="646" spans="1:34" ht="13.2"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row>
    <row r="647" spans="1:34" ht="13.2"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row>
    <row r="648" spans="1:34" ht="13.2"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row>
    <row r="649" spans="1:34" ht="13.2"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row>
    <row r="650" spans="1:34" ht="13.2"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row>
    <row r="651" spans="1:34" ht="13.2"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row>
    <row r="652" spans="1:34" ht="13.2"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row>
    <row r="653" spans="1:34" ht="13.2"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row>
    <row r="654" spans="1:34" ht="13.2"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row>
    <row r="655" spans="1:34" ht="13.2"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row>
    <row r="656" spans="1:34" ht="13.2"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row>
    <row r="657" spans="1:34" ht="13.2"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row>
    <row r="658" spans="1:34" ht="13.2"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row>
    <row r="659" spans="1:34" ht="13.2"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row>
    <row r="660" spans="1:34" ht="13.2"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row>
    <row r="661" spans="1:34" ht="13.2"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row>
    <row r="662" spans="1:34" ht="13.2"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row>
    <row r="663" spans="1:34" ht="13.2"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row>
    <row r="664" spans="1:34" ht="13.2"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row>
    <row r="665" spans="1:34" ht="13.2"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row>
    <row r="666" spans="1:34" ht="13.2"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row>
    <row r="667" spans="1:34" ht="13.2"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row>
    <row r="668" spans="1:34" ht="13.2"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row>
    <row r="669" spans="1:34" ht="13.2"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row>
    <row r="670" spans="1:34" ht="13.2"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row>
    <row r="671" spans="1:34" ht="13.2"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row>
    <row r="672" spans="1:34" ht="13.2"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row>
    <row r="673" spans="1:34" ht="13.2"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row>
    <row r="674" spans="1:34" ht="13.2"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row>
    <row r="675" spans="1:34" ht="13.2"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row>
    <row r="676" spans="1:34" ht="13.2"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row>
    <row r="677" spans="1:34" ht="13.2"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row>
    <row r="678" spans="1:34" ht="13.2"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row>
    <row r="679" spans="1:34" ht="13.2"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row>
    <row r="680" spans="1:34" ht="13.2"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row>
    <row r="681" spans="1:34" ht="13.2"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row>
    <row r="682" spans="1:34" ht="13.2"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row>
    <row r="683" spans="1:34" ht="13.2"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row>
    <row r="684" spans="1:34" ht="13.2"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row>
    <row r="685" spans="1:34" ht="13.2"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row>
    <row r="686" spans="1:34" ht="13.2"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row>
    <row r="687" spans="1:34" ht="13.2"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row>
    <row r="688" spans="1:34" ht="13.2"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row>
    <row r="689" spans="1:34" ht="13.2"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row>
    <row r="690" spans="1:34" ht="13.2"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row>
    <row r="691" spans="1:34" ht="13.2"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row>
    <row r="692" spans="1:34" ht="13.2"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row>
    <row r="693" spans="1:34" ht="13.2"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row>
    <row r="694" spans="1:34" ht="13.2"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row>
    <row r="695" spans="1:34" ht="13.2"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row>
    <row r="696" spans="1:34" ht="13.2"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row>
    <row r="697" spans="1:34" ht="13.2"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row>
    <row r="698" spans="1:34" ht="13.2"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row>
    <row r="699" spans="1:34" ht="13.2"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row>
    <row r="700" spans="1:34" ht="13.2"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row>
    <row r="701" spans="1:34" ht="13.2"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row>
    <row r="702" spans="1:34" ht="13.2"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row>
    <row r="703" spans="1:34" ht="13.2"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row>
    <row r="704" spans="1:34" ht="13.2"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row>
    <row r="705" spans="1:34" ht="13.2"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row>
    <row r="706" spans="1:34" ht="13.2"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row>
    <row r="707" spans="1:34" ht="13.2"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row>
    <row r="708" spans="1:34" ht="13.2"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row>
    <row r="709" spans="1:34" ht="13.2"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row>
    <row r="710" spans="1:34" ht="13.2"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row>
    <row r="711" spans="1:34" ht="13.2"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row>
    <row r="712" spans="1:34" ht="13.2"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row>
    <row r="713" spans="1:34" ht="13.2"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row>
    <row r="714" spans="1:34" ht="13.2"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row>
    <row r="715" spans="1:34" ht="13.2"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row>
    <row r="716" spans="1:34" ht="13.2"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row>
    <row r="717" spans="1:34" ht="13.2"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row>
    <row r="718" spans="1:34" ht="13.2"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row>
    <row r="719" spans="1:34" ht="13.2"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row>
    <row r="720" spans="1:34" ht="13.2"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row>
    <row r="721" spans="1:34" ht="13.2"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row>
    <row r="722" spans="1:34" ht="13.2"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row>
    <row r="723" spans="1:34" ht="13.2"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row>
    <row r="724" spans="1:34" ht="13.2"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row>
    <row r="725" spans="1:34" ht="13.2"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row>
    <row r="726" spans="1:34" ht="13.2"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row>
    <row r="727" spans="1:34" ht="13.2"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row>
    <row r="728" spans="1:34" ht="13.2"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row>
    <row r="729" spans="1:34" ht="13.2"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row>
    <row r="730" spans="1:34" ht="13.2"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row>
    <row r="731" spans="1:34" ht="13.2"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row>
    <row r="732" spans="1:34" ht="13.2"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row>
    <row r="733" spans="1:34" ht="13.2"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row>
    <row r="734" spans="1:34" ht="13.2"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row>
    <row r="735" spans="1:34" ht="13.2"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row>
    <row r="736" spans="1:34" ht="13.2"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row>
    <row r="737" spans="1:34" ht="13.2"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row>
    <row r="738" spans="1:34" ht="13.2"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row>
    <row r="739" spans="1:34" ht="13.2"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row>
    <row r="740" spans="1:34" ht="13.2"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row>
    <row r="741" spans="1:34" ht="13.2"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row>
    <row r="742" spans="1:34" ht="13.2"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row>
    <row r="743" spans="1:34" ht="13.2"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row>
    <row r="744" spans="1:34" ht="13.2"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row>
    <row r="745" spans="1:34" ht="13.2"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row>
    <row r="746" spans="1:34" ht="13.2"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row>
    <row r="747" spans="1:34" ht="13.2"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row>
    <row r="748" spans="1:34" ht="13.2"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row>
    <row r="749" spans="1:34" ht="13.2"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row>
    <row r="750" spans="1:34" ht="13.2"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row>
    <row r="751" spans="1:34" ht="13.2"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row>
    <row r="752" spans="1:34" ht="13.2"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row>
    <row r="753" spans="1:34" ht="13.2"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row>
    <row r="754" spans="1:34" ht="13.2"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row>
    <row r="755" spans="1:34" ht="13.2"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row>
    <row r="756" spans="1:34" ht="13.2"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row>
    <row r="757" spans="1:34" ht="13.2"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row>
    <row r="758" spans="1:34" ht="13.2"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row>
    <row r="759" spans="1:34" ht="13.2"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row>
    <row r="760" spans="1:34" ht="13.2"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row>
    <row r="761" spans="1:34" ht="13.2"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row>
    <row r="762" spans="1:34" ht="13.2"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row>
    <row r="763" spans="1:34" ht="13.2"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row>
    <row r="764" spans="1:34" ht="13.2"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row>
    <row r="765" spans="1:34" ht="13.2"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row>
    <row r="766" spans="1:34" ht="13.2"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row>
    <row r="767" spans="1:34" ht="13.2"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row>
    <row r="768" spans="1:34" ht="13.2"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row>
    <row r="769" spans="1:34" ht="13.2"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row>
    <row r="770" spans="1:34" ht="13.2"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row>
    <row r="771" spans="1:34" ht="13.2"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row>
    <row r="772" spans="1:34" ht="13.2"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row>
    <row r="773" spans="1:34" ht="13.2"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row>
    <row r="774" spans="1:34" ht="13.2"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row>
    <row r="775" spans="1:34" ht="13.2"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row>
    <row r="776" spans="1:34" ht="13.2"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row>
    <row r="777" spans="1:34" ht="13.2"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row>
    <row r="778" spans="1:34" ht="13.2"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row>
    <row r="779" spans="1:34" ht="13.2"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row>
    <row r="780" spans="1:34" ht="13.2"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row>
    <row r="781" spans="1:34" ht="13.2"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row>
    <row r="782" spans="1:34" ht="13.2"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row>
    <row r="783" spans="1:34" ht="13.2"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row>
    <row r="784" spans="1:34" ht="13.2"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row>
    <row r="785" spans="1:34" ht="13.2"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row>
    <row r="786" spans="1:34" ht="13.2"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row>
    <row r="787" spans="1:34" ht="13.2"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row>
    <row r="788" spans="1:34" ht="13.2"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row>
    <row r="789" spans="1:34" ht="13.2"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row>
    <row r="790" spans="1:34" ht="13.2"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row>
    <row r="791" spans="1:34" ht="13.2"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row>
    <row r="792" spans="1:34" ht="13.2"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row>
    <row r="793" spans="1:34" ht="13.2"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row>
    <row r="794" spans="1:34" ht="13.2"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row>
    <row r="795" spans="1:34" ht="13.2"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row>
    <row r="796" spans="1:34" ht="13.2"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row>
    <row r="797" spans="1:34" ht="13.2"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row>
    <row r="798" spans="1:34" ht="13.2"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row>
    <row r="799" spans="1:34" ht="13.2"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row>
    <row r="800" spans="1:34" ht="13.2"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row>
    <row r="801" spans="1:34" ht="13.2"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row>
    <row r="802" spans="1:34" ht="13.2"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row>
    <row r="803" spans="1:34" ht="13.2"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row>
    <row r="804" spans="1:34" ht="13.2"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row>
    <row r="805" spans="1:34" ht="13.2"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row>
    <row r="806" spans="1:34" ht="13.2"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row>
    <row r="807" spans="1:34" ht="13.2"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row>
    <row r="808" spans="1:34" ht="13.2"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row>
    <row r="809" spans="1:34" ht="13.2"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row>
    <row r="810" spans="1:34" ht="13.2"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row>
    <row r="811" spans="1:34" ht="13.2"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row>
    <row r="812" spans="1:34" ht="13.2"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row>
    <row r="813" spans="1:34" ht="13.2"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row>
    <row r="814" spans="1:34" ht="13.2"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row>
    <row r="815" spans="1:34" ht="13.2"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row>
    <row r="816" spans="1:34" ht="13.2"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row>
    <row r="817" spans="1:34" ht="13.2"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row>
    <row r="818" spans="1:34" ht="13.2"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row>
    <row r="819" spans="1:34" ht="13.2"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row>
    <row r="820" spans="1:34" ht="13.2"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row>
    <row r="821" spans="1:34" ht="13.2"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row>
    <row r="822" spans="1:34" ht="13.2"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row>
    <row r="823" spans="1:34" ht="13.2"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row>
    <row r="824" spans="1:34" ht="13.2"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row>
    <row r="825" spans="1:34" ht="13.2"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row>
    <row r="826" spans="1:34" ht="13.2"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row>
    <row r="827" spans="1:34" ht="13.2"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row>
    <row r="828" spans="1:34" ht="13.2"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row>
    <row r="829" spans="1:34" ht="13.2"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row>
    <row r="830" spans="1:34" ht="13.2"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row>
    <row r="831" spans="1:34" ht="13.2"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row>
    <row r="832" spans="1:34" ht="13.2"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row>
    <row r="833" spans="1:34" ht="13.2"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row>
    <row r="834" spans="1:34" ht="13.2"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row>
    <row r="835" spans="1:34" ht="13.2"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row>
    <row r="836" spans="1:34" ht="13.2"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row>
    <row r="837" spans="1:34" ht="13.2"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row>
    <row r="838" spans="1:34" ht="13.2"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row>
    <row r="839" spans="1:34" ht="13.2"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row>
    <row r="840" spans="1:34" ht="13.2"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row>
    <row r="841" spans="1:34" ht="13.2"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row>
    <row r="842" spans="1:34" ht="13.2"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row>
    <row r="843" spans="1:34" ht="13.2"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row>
    <row r="844" spans="1:34" ht="13.2"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row>
    <row r="845" spans="1:34" ht="13.2"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row>
    <row r="846" spans="1:34" ht="13.2"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row>
    <row r="847" spans="1:34" ht="13.2"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row>
    <row r="848" spans="1:34" ht="13.2"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row>
    <row r="849" spans="1:34" ht="13.2"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row>
    <row r="850" spans="1:34" ht="13.2"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row>
    <row r="851" spans="1:34" ht="13.2"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row>
    <row r="852" spans="1:34" ht="13.2"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row>
    <row r="853" spans="1:34" ht="13.2"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row>
    <row r="854" spans="1:34" ht="13.2"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row>
    <row r="855" spans="1:34" ht="13.2"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row>
    <row r="856" spans="1:34" ht="13.2"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row>
    <row r="857" spans="1:34" ht="13.2"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row>
    <row r="858" spans="1:34" ht="13.2"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row>
    <row r="859" spans="1:34" ht="13.2"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row>
    <row r="860" spans="1:34" ht="13.2"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row>
    <row r="861" spans="1:34" ht="13.2"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row>
    <row r="862" spans="1:34" ht="13.2"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row>
    <row r="863" spans="1:34" ht="13.2"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row>
    <row r="864" spans="1:34" ht="13.2"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row>
    <row r="865" spans="1:34" ht="13.2"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row>
    <row r="866" spans="1:34" ht="13.2"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row>
    <row r="867" spans="1:34" ht="13.2"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row>
    <row r="868" spans="1:34" ht="13.2"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row>
    <row r="869" spans="1:34" ht="13.2"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row>
    <row r="870" spans="1:34" ht="13.2"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row>
    <row r="871" spans="1:34" ht="13.2"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row>
    <row r="872" spans="1:34" ht="13.2"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row>
    <row r="873" spans="1:34" ht="13.2"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row>
    <row r="874" spans="1:34" ht="13.2"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row>
    <row r="875" spans="1:34" ht="13.2"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row>
    <row r="876" spans="1:34" ht="13.2"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row>
    <row r="877" spans="1:34" ht="13.2"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row>
    <row r="878" spans="1:34" ht="13.2"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row>
    <row r="879" spans="1:34" ht="13.2"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row>
    <row r="880" spans="1:34" ht="13.2"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row>
    <row r="881" spans="1:34" ht="13.2"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row>
    <row r="882" spans="1:34" ht="13.2"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row>
    <row r="883" spans="1:34" ht="13.2"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row>
    <row r="884" spans="1:34" ht="13.2"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row>
    <row r="885" spans="1:34" ht="13.2"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row>
    <row r="886" spans="1:34" ht="13.2"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row>
    <row r="887" spans="1:34" ht="13.2"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row>
    <row r="888" spans="1:34" ht="13.2"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row>
    <row r="889" spans="1:34" ht="13.2"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row>
    <row r="890" spans="1:34" ht="13.2"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row>
    <row r="891" spans="1:34" ht="13.2"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row>
    <row r="892" spans="1:34" ht="13.2"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row>
    <row r="893" spans="1:34" ht="13.2"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row>
    <row r="894" spans="1:34" ht="13.2"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row>
    <row r="895" spans="1:34" ht="13.2"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row>
    <row r="896" spans="1:34" ht="13.2"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row>
    <row r="897" spans="1:34" ht="13.2"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row>
    <row r="898" spans="1:34" ht="13.2"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row>
    <row r="899" spans="1:34" ht="13.2"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row>
    <row r="900" spans="1:34" ht="13.2"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row>
    <row r="901" spans="1:34" ht="13.2"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row>
    <row r="902" spans="1:34" ht="13.2"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row>
    <row r="903" spans="1:34" ht="13.2"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row>
    <row r="904" spans="1:34" ht="13.2"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row>
    <row r="905" spans="1:34" ht="13.2"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row>
    <row r="906" spans="1:34" ht="13.2"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row>
    <row r="907" spans="1:34" ht="13.2"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row>
    <row r="908" spans="1:34" ht="13.2"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row>
    <row r="909" spans="1:34" ht="13.2"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row>
    <row r="910" spans="1:34" ht="13.2"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row>
    <row r="911" spans="1:34" ht="13.2"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row>
    <row r="912" spans="1:34" ht="13.2"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row>
    <row r="913" spans="1:34" ht="13.2"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row>
    <row r="914" spans="1:34" ht="13.2"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row>
    <row r="915" spans="1:34" ht="13.2"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row>
    <row r="916" spans="1:34" ht="13.2"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row>
    <row r="917" spans="1:34" ht="13.2"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row>
    <row r="918" spans="1:34" ht="13.2"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row>
    <row r="919" spans="1:34" ht="13.2"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row>
    <row r="920" spans="1:34" ht="13.2"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row>
    <row r="921" spans="1:34" ht="13.2"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row>
    <row r="922" spans="1:34" ht="13.2"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row>
    <row r="923" spans="1:34" ht="13.2"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row>
    <row r="924" spans="1:34" ht="13.2"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row>
    <row r="925" spans="1:34" ht="13.2"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row>
    <row r="926" spans="1:34" ht="13.2"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row>
    <row r="927" spans="1:34" ht="13.2"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row>
    <row r="928" spans="1:34" ht="13.2"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row>
    <row r="929" spans="1:34" ht="13.2"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row>
    <row r="930" spans="1:34" ht="13.2"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row>
    <row r="931" spans="1:34" ht="13.2"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row>
    <row r="932" spans="1:34" ht="13.2"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row>
    <row r="933" spans="1:34" ht="13.2"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row>
    <row r="934" spans="1:34" ht="13.2"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row>
    <row r="935" spans="1:34" ht="13.2"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row>
    <row r="936" spans="1:34" ht="13.2"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row>
    <row r="937" spans="1:34" ht="13.2"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row>
    <row r="938" spans="1:34" ht="13.2"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row>
    <row r="939" spans="1:34" ht="13.2"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row>
    <row r="940" spans="1:34" ht="13.2"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row>
    <row r="941" spans="1:34" ht="13.2"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row>
    <row r="942" spans="1:34" ht="13.2"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row>
    <row r="943" spans="1:34" ht="13.2"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row>
    <row r="944" spans="1:34" ht="13.2"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row>
    <row r="945" spans="1:34" ht="13.2"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row>
    <row r="946" spans="1:34" ht="13.2"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row>
    <row r="947" spans="1:34" ht="13.2"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row>
    <row r="948" spans="1:34" ht="13.2"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row>
    <row r="949" spans="1:34" ht="13.2"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row>
    <row r="950" spans="1:34" ht="13.2"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row>
    <row r="951" spans="1:34" ht="13.2"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row>
    <row r="952" spans="1:34" ht="13.2"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row>
    <row r="953" spans="1:34" ht="13.2"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row>
    <row r="954" spans="1:34" ht="13.2"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row>
    <row r="955" spans="1:34" ht="13.2"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row>
    <row r="956" spans="1:34" ht="13.2"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row>
    <row r="957" spans="1:34" ht="13.2"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row>
    <row r="958" spans="1:34" ht="13.2"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row>
    <row r="959" spans="1:34" ht="13.2"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row>
    <row r="960" spans="1:34" ht="13.2"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row>
    <row r="961" spans="1:34" ht="13.2"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row>
    <row r="962" spans="1:34" ht="13.2"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row>
    <row r="963" spans="1:34" ht="13.2"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row>
    <row r="964" spans="1:34" ht="13.2"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row>
    <row r="965" spans="1:34" ht="13.2"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row>
    <row r="966" spans="1:34" ht="13.2"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row>
    <row r="967" spans="1:34" ht="13.2"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row>
    <row r="968" spans="1:34" ht="13.2"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row>
    <row r="969" spans="1:34" ht="13.2"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row>
    <row r="970" spans="1:34" ht="13.2"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row>
    <row r="971" spans="1:34" ht="13.2"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row>
    <row r="972" spans="1:34" ht="13.2"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row>
    <row r="973" spans="1:34" ht="13.2"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row>
    <row r="974" spans="1:34" ht="13.2"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row>
    <row r="975" spans="1:34" ht="13.2"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row>
    <row r="976" spans="1:34" ht="13.2"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row>
    <row r="977" spans="1:34" ht="13.2"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row>
    <row r="978" spans="1:34" ht="13.2"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row>
    <row r="979" spans="1:34" ht="13.2"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row>
    <row r="980" spans="1:34" ht="13.2"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row>
    <row r="981" spans="1:34" ht="13.2"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row>
    <row r="982" spans="1:34" ht="13.2"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row>
    <row r="983" spans="1:34" ht="13.2"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row>
    <row r="984" spans="1:34" ht="13.2"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row>
    <row r="985" spans="1:34" ht="13.2"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row>
    <row r="986" spans="1:34" ht="13.2"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row>
    <row r="987" spans="1:34" ht="13.2"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row>
    <row r="988" spans="1:34" ht="13.2"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row>
    <row r="989" spans="1:34" ht="13.2"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row>
    <row r="990" spans="1:34" ht="13.2"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row>
    <row r="991" spans="1:34" ht="13.2"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row>
    <row r="992" spans="1:34" ht="13.2"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row>
    <row r="993" spans="1:34" ht="13.2"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row>
    <row r="994" spans="1:34" ht="13.2"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row>
    <row r="995" spans="1:34" ht="13.2"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row>
    <row r="996" spans="1:34" ht="13.2"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row>
    <row r="997" spans="1:34" ht="13.2" x14ac:dyDescent="0.25">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row>
    <row r="998" spans="1:34" ht="13.2" x14ac:dyDescent="0.25">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row>
    <row r="999" spans="1:34" ht="13.2" x14ac:dyDescent="0.25">
      <c r="A999" s="2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row>
    <row r="1000" spans="1:34" ht="13.2" x14ac:dyDescent="0.25">
      <c r="A1000" s="2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row>
    <row r="1001" spans="1:34" ht="13.2" x14ac:dyDescent="0.25">
      <c r="A1001" s="22"/>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row>
  </sheetData>
  <dataValidations count="3">
    <dataValidation type="list" allowBlank="1" showErrorMessage="1" sqref="C2:C69" xr:uid="{00000000-0002-0000-0400-000000000000}">
      <formula1>"Advanced Manufacturing &amp; Engineering,Agriculture,Arts, Entertainment and Design,Business Management and Entrepreneurship,Construction,Digital Technology,Education,Energy and Natural Resources,Financial Services,Healthcare and Human Services,Hospitality, E"&amp;"vents and Tourism,Marketing,Public Service and Safety,Supply Chain and Transportation,General Education"</formula1>
    </dataValidation>
    <dataValidation type="list" allowBlank="1" showErrorMessage="1" sqref="AE2:AE69" xr:uid="{00000000-0002-0000-0400-000001000000}">
      <formula1>"Tier 1,Tier 2,Tier 3,Springboard Credential,Not a First Credential"</formula1>
    </dataValidation>
    <dataValidation type="list" allowBlank="1" showErrorMessage="1" sqref="B2:B69" xr:uid="{00000000-0002-0000-0400-000002000000}">
      <formula1>"CTE,Technical College,Apprenticeship,Concurrent Enrollment,Industry Recognized ,CTE Course certification"</formula1>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H1296"/>
  <sheetViews>
    <sheetView tabSelected="1" workbookViewId="0">
      <pane xSplit="4" ySplit="1" topLeftCell="E306" activePane="bottomRight" state="frozen"/>
      <selection pane="topRight" activeCell="E1" sqref="E1"/>
      <selection pane="bottomLeft" activeCell="A2" sqref="A2"/>
      <selection pane="bottomRight" activeCell="E371" sqref="E371"/>
    </sheetView>
  </sheetViews>
  <sheetFormatPr defaultColWidth="12.6640625" defaultRowHeight="15.75" customHeight="1" x14ac:dyDescent="0.25"/>
  <cols>
    <col min="1" max="1" width="16.44140625" customWidth="1"/>
    <col min="2" max="2" width="28.6640625" customWidth="1"/>
    <col min="3" max="3" width="26.109375" customWidth="1"/>
    <col min="4" max="4" width="34" customWidth="1"/>
    <col min="5" max="5" width="32.44140625" customWidth="1"/>
    <col min="6" max="6" width="29.44140625" customWidth="1"/>
    <col min="7" max="9" width="12.6640625" hidden="1" customWidth="1"/>
    <col min="10" max="10" width="26" customWidth="1"/>
    <col min="11" max="11" width="5.33203125" hidden="1" customWidth="1"/>
    <col min="12" max="12" width="5.6640625" hidden="1" customWidth="1"/>
    <col min="13" max="13" width="5.109375" hidden="1" customWidth="1"/>
    <col min="14" max="14" width="3.33203125" hidden="1" customWidth="1"/>
    <col min="15" max="15" width="4.77734375" hidden="1" customWidth="1"/>
    <col min="16" max="16" width="4.21875" hidden="1" customWidth="1"/>
    <col min="17" max="17" width="3.109375" hidden="1" customWidth="1"/>
    <col min="18" max="18" width="5.21875" hidden="1" customWidth="1"/>
    <col min="19" max="19" width="2" hidden="1" customWidth="1"/>
    <col min="20" max="20" width="29.44140625" customWidth="1"/>
    <col min="21" max="27" width="12.6640625" hidden="1"/>
    <col min="28" max="28" width="10.109375" hidden="1" customWidth="1"/>
    <col min="29" max="29" width="32.88671875" customWidth="1"/>
    <col min="30" max="30" width="25.44140625" customWidth="1"/>
    <col min="31" max="31" width="28.44140625" customWidth="1"/>
    <col min="32" max="32" width="74.44140625" customWidth="1"/>
  </cols>
  <sheetData>
    <row r="1" spans="1:34" s="130" customFormat="1" ht="186" customHeight="1" x14ac:dyDescent="0.25">
      <c r="A1" s="67" t="s">
        <v>0</v>
      </c>
      <c r="B1" s="117" t="s">
        <v>1</v>
      </c>
      <c r="C1" s="118" t="s">
        <v>2</v>
      </c>
      <c r="D1" s="119" t="s">
        <v>3</v>
      </c>
      <c r="E1" s="66" t="s">
        <v>1540</v>
      </c>
      <c r="F1" s="66" t="s">
        <v>1541</v>
      </c>
      <c r="G1" s="66" t="s">
        <v>4</v>
      </c>
      <c r="H1" s="66" t="s">
        <v>5</v>
      </c>
      <c r="I1" s="66" t="s">
        <v>1539</v>
      </c>
      <c r="J1" s="66" t="s">
        <v>1538</v>
      </c>
      <c r="K1" s="66" t="s">
        <v>1521</v>
      </c>
      <c r="L1" s="66" t="s">
        <v>6</v>
      </c>
      <c r="M1" s="66" t="s">
        <v>1522</v>
      </c>
      <c r="N1" s="66" t="s">
        <v>1523</v>
      </c>
      <c r="O1" s="75" t="s">
        <v>1524</v>
      </c>
      <c r="P1" s="75" t="s">
        <v>1525</v>
      </c>
      <c r="Q1" s="75" t="s">
        <v>1526</v>
      </c>
      <c r="R1" s="75" t="s">
        <v>8</v>
      </c>
      <c r="S1" s="75" t="s">
        <v>10</v>
      </c>
      <c r="T1" s="75" t="s">
        <v>1552</v>
      </c>
      <c r="U1" s="66" t="s">
        <v>13</v>
      </c>
      <c r="V1" s="66" t="s">
        <v>1528</v>
      </c>
      <c r="W1" s="66" t="s">
        <v>15</v>
      </c>
      <c r="X1" s="66" t="s">
        <v>1529</v>
      </c>
      <c r="Y1" s="75" t="s">
        <v>1530</v>
      </c>
      <c r="Z1" s="75" t="s">
        <v>1531</v>
      </c>
      <c r="AA1" s="75" t="s">
        <v>17</v>
      </c>
      <c r="AB1" s="75" t="s">
        <v>1532</v>
      </c>
      <c r="AC1" s="71" t="s">
        <v>1551</v>
      </c>
      <c r="AD1" s="76" t="s">
        <v>1553</v>
      </c>
      <c r="AE1" s="123" t="s">
        <v>20</v>
      </c>
      <c r="AF1" s="123" t="s">
        <v>21</v>
      </c>
      <c r="AG1" s="139"/>
      <c r="AH1" s="139"/>
    </row>
    <row r="2" spans="1:34" s="130" customFormat="1" ht="80.099999999999994" customHeight="1" x14ac:dyDescent="0.25">
      <c r="A2" s="38" t="s">
        <v>33</v>
      </c>
      <c r="B2" s="39" t="s">
        <v>40</v>
      </c>
      <c r="C2" s="39" t="s">
        <v>45</v>
      </c>
      <c r="D2" s="40" t="s">
        <v>46</v>
      </c>
      <c r="E2" s="39" t="s">
        <v>48</v>
      </c>
      <c r="F2" s="39" t="s">
        <v>50</v>
      </c>
      <c r="G2" s="41">
        <v>47.030299999999997</v>
      </c>
      <c r="H2" s="39" t="s">
        <v>56</v>
      </c>
      <c r="I2" s="39" t="s">
        <v>58</v>
      </c>
      <c r="J2" s="42">
        <v>38625.599999999999</v>
      </c>
      <c r="K2" s="43">
        <v>62524.800000000003</v>
      </c>
      <c r="L2" s="44">
        <v>1438</v>
      </c>
      <c r="M2" s="45">
        <f t="shared" ref="M2:M9" si="0">L2 / 2</f>
        <v>719</v>
      </c>
      <c r="N2" s="39" t="s">
        <v>67</v>
      </c>
      <c r="O2" s="38">
        <v>2</v>
      </c>
      <c r="P2" s="38">
        <v>2</v>
      </c>
      <c r="Q2" s="38">
        <v>3</v>
      </c>
      <c r="R2" s="38">
        <v>3</v>
      </c>
      <c r="S2" s="38">
        <v>1</v>
      </c>
      <c r="T2" s="46">
        <f t="shared" ref="T2:T218" si="1">O2+P2+Q2+R2+S2</f>
        <v>11</v>
      </c>
      <c r="U2" s="47" t="s">
        <v>73</v>
      </c>
      <c r="V2" s="39" t="s">
        <v>74</v>
      </c>
      <c r="W2" s="39" t="s">
        <v>70</v>
      </c>
      <c r="X2" s="39" t="s">
        <v>72</v>
      </c>
      <c r="Y2" s="48">
        <v>3</v>
      </c>
      <c r="Z2" s="48">
        <v>3</v>
      </c>
      <c r="AA2" s="48">
        <v>3</v>
      </c>
      <c r="AB2" s="49" t="s">
        <v>75</v>
      </c>
      <c r="AC2" s="46">
        <v>9</v>
      </c>
      <c r="AD2" s="50">
        <f t="shared" ref="AD2:AD256" si="2">T2 + AC2</f>
        <v>20</v>
      </c>
      <c r="AE2" s="41" t="s">
        <v>79</v>
      </c>
      <c r="AF2" s="41"/>
      <c r="AG2" s="51"/>
      <c r="AH2" s="51"/>
    </row>
    <row r="3" spans="1:34" s="130" customFormat="1" ht="80.099999999999994" customHeight="1" x14ac:dyDescent="0.25">
      <c r="A3" s="38" t="s">
        <v>83</v>
      </c>
      <c r="B3" s="39" t="s">
        <v>40</v>
      </c>
      <c r="C3" s="39" t="s">
        <v>45</v>
      </c>
      <c r="D3" s="40" t="s">
        <v>1298</v>
      </c>
      <c r="E3" s="39" t="s">
        <v>48</v>
      </c>
      <c r="F3" s="39" t="s">
        <v>89</v>
      </c>
      <c r="G3" s="39">
        <v>48.0501</v>
      </c>
      <c r="H3" s="39" t="s">
        <v>91</v>
      </c>
      <c r="I3" s="39" t="s">
        <v>93</v>
      </c>
      <c r="J3" s="53">
        <v>37876.800000000003</v>
      </c>
      <c r="K3" s="53">
        <v>61360</v>
      </c>
      <c r="L3" s="54">
        <v>796</v>
      </c>
      <c r="M3" s="45">
        <f t="shared" si="0"/>
        <v>398</v>
      </c>
      <c r="N3" s="39" t="s">
        <v>98</v>
      </c>
      <c r="O3" s="38">
        <v>2</v>
      </c>
      <c r="P3" s="38">
        <v>1</v>
      </c>
      <c r="Q3" s="38">
        <v>3</v>
      </c>
      <c r="R3" s="38">
        <v>3</v>
      </c>
      <c r="S3" s="38">
        <v>1</v>
      </c>
      <c r="T3" s="46">
        <f t="shared" si="1"/>
        <v>10</v>
      </c>
      <c r="U3" s="47" t="s">
        <v>107</v>
      </c>
      <c r="V3" s="39" t="s">
        <v>74</v>
      </c>
      <c r="W3" s="39" t="s">
        <v>70</v>
      </c>
      <c r="X3" s="39" t="s">
        <v>72</v>
      </c>
      <c r="Y3" s="48">
        <v>3</v>
      </c>
      <c r="Z3" s="48">
        <v>3</v>
      </c>
      <c r="AA3" s="48">
        <v>3</v>
      </c>
      <c r="AB3" s="49" t="s">
        <v>75</v>
      </c>
      <c r="AC3" s="46">
        <f t="shared" ref="AC3:AC7" si="3">Y3+Z3+AA3</f>
        <v>9</v>
      </c>
      <c r="AD3" s="50">
        <f t="shared" si="2"/>
        <v>19</v>
      </c>
      <c r="AE3" s="41" t="s">
        <v>79</v>
      </c>
      <c r="AF3" s="41"/>
      <c r="AG3" s="51"/>
      <c r="AH3" s="51"/>
    </row>
    <row r="4" spans="1:34" s="130" customFormat="1" ht="80.099999999999994" customHeight="1" x14ac:dyDescent="0.25">
      <c r="A4" s="38" t="s">
        <v>115</v>
      </c>
      <c r="B4" s="39" t="s">
        <v>40</v>
      </c>
      <c r="C4" s="39" t="s">
        <v>45</v>
      </c>
      <c r="D4" s="40" t="s">
        <v>117</v>
      </c>
      <c r="E4" s="39" t="s">
        <v>48</v>
      </c>
      <c r="F4" s="39" t="s">
        <v>118</v>
      </c>
      <c r="G4" s="39">
        <v>47.030200000000001</v>
      </c>
      <c r="H4" s="39" t="s">
        <v>119</v>
      </c>
      <c r="I4" s="39" t="s">
        <v>120</v>
      </c>
      <c r="J4" s="53">
        <v>38625.599999999999</v>
      </c>
      <c r="K4" s="53">
        <v>62524.800000000003</v>
      </c>
      <c r="L4" s="54">
        <v>312</v>
      </c>
      <c r="M4" s="45">
        <f t="shared" si="0"/>
        <v>156</v>
      </c>
      <c r="N4" s="39" t="s">
        <v>98</v>
      </c>
      <c r="O4" s="38">
        <v>2</v>
      </c>
      <c r="P4" s="38">
        <v>1</v>
      </c>
      <c r="Q4" s="38">
        <v>3</v>
      </c>
      <c r="R4" s="38">
        <v>3</v>
      </c>
      <c r="S4" s="38">
        <v>1</v>
      </c>
      <c r="T4" s="46">
        <f t="shared" si="1"/>
        <v>10</v>
      </c>
      <c r="U4" s="47" t="s">
        <v>123</v>
      </c>
      <c r="V4" s="39" t="s">
        <v>74</v>
      </c>
      <c r="W4" s="39" t="s">
        <v>70</v>
      </c>
      <c r="X4" s="39" t="s">
        <v>72</v>
      </c>
      <c r="Y4" s="55">
        <v>2</v>
      </c>
      <c r="Z4" s="55">
        <v>3</v>
      </c>
      <c r="AA4" s="55">
        <v>3</v>
      </c>
      <c r="AB4" s="38" t="s">
        <v>75</v>
      </c>
      <c r="AC4" s="46">
        <f t="shared" si="3"/>
        <v>8</v>
      </c>
      <c r="AD4" s="50">
        <f t="shared" si="2"/>
        <v>18</v>
      </c>
      <c r="AE4" s="41" t="s">
        <v>79</v>
      </c>
      <c r="AF4" s="41"/>
      <c r="AG4" s="51"/>
      <c r="AH4" s="51"/>
    </row>
    <row r="5" spans="1:34" s="130" customFormat="1" ht="80.099999999999994" customHeight="1" x14ac:dyDescent="0.25">
      <c r="A5" s="38" t="s">
        <v>132</v>
      </c>
      <c r="B5" s="39" t="s">
        <v>40</v>
      </c>
      <c r="C5" s="39" t="s">
        <v>45</v>
      </c>
      <c r="D5" s="40" t="s">
        <v>134</v>
      </c>
      <c r="E5" s="39" t="s">
        <v>136</v>
      </c>
      <c r="F5" s="39" t="s">
        <v>57</v>
      </c>
      <c r="G5" s="39">
        <v>47.0105</v>
      </c>
      <c r="H5" s="39" t="s">
        <v>59</v>
      </c>
      <c r="I5" s="39" t="s">
        <v>140</v>
      </c>
      <c r="J5" s="53">
        <v>37481.599999999999</v>
      </c>
      <c r="K5" s="53">
        <v>61963.199999999997</v>
      </c>
      <c r="L5" s="39">
        <v>786</v>
      </c>
      <c r="M5" s="45">
        <f t="shared" si="0"/>
        <v>393</v>
      </c>
      <c r="N5" s="39" t="s">
        <v>98</v>
      </c>
      <c r="O5" s="38">
        <v>2</v>
      </c>
      <c r="P5" s="38">
        <v>1</v>
      </c>
      <c r="Q5" s="38">
        <v>3</v>
      </c>
      <c r="R5" s="38">
        <v>2</v>
      </c>
      <c r="S5" s="38">
        <v>1</v>
      </c>
      <c r="T5" s="46">
        <f t="shared" si="1"/>
        <v>9</v>
      </c>
      <c r="U5" s="47" t="s">
        <v>69</v>
      </c>
      <c r="V5" s="39" t="s">
        <v>141</v>
      </c>
      <c r="W5" s="39" t="s">
        <v>142</v>
      </c>
      <c r="X5" s="39" t="s">
        <v>143</v>
      </c>
      <c r="Y5" s="48">
        <v>3</v>
      </c>
      <c r="Z5" s="48">
        <v>2</v>
      </c>
      <c r="AA5" s="48">
        <v>3</v>
      </c>
      <c r="AB5" s="48" t="s">
        <v>75</v>
      </c>
      <c r="AC5" s="46">
        <f t="shared" si="3"/>
        <v>8</v>
      </c>
      <c r="AD5" s="50">
        <f t="shared" si="2"/>
        <v>17</v>
      </c>
      <c r="AE5" s="41" t="s">
        <v>79</v>
      </c>
      <c r="AF5" s="41"/>
      <c r="AG5" s="51"/>
      <c r="AH5" s="51"/>
    </row>
    <row r="6" spans="1:34" s="130" customFormat="1" ht="80.099999999999994" customHeight="1" x14ac:dyDescent="0.25">
      <c r="A6" s="38" t="s">
        <v>158</v>
      </c>
      <c r="B6" s="39" t="s">
        <v>40</v>
      </c>
      <c r="C6" s="39" t="s">
        <v>45</v>
      </c>
      <c r="D6" s="40" t="s">
        <v>159</v>
      </c>
      <c r="E6" s="39" t="s">
        <v>160</v>
      </c>
      <c r="F6" s="39" t="s">
        <v>161</v>
      </c>
      <c r="G6" s="39">
        <v>15.080299999999999</v>
      </c>
      <c r="H6" s="39" t="s">
        <v>162</v>
      </c>
      <c r="I6" s="39" t="s">
        <v>163</v>
      </c>
      <c r="J6" s="53">
        <v>35672</v>
      </c>
      <c r="K6" s="53">
        <v>59217.599999999999</v>
      </c>
      <c r="L6" s="39">
        <v>5248</v>
      </c>
      <c r="M6" s="45">
        <f t="shared" si="0"/>
        <v>2624</v>
      </c>
      <c r="N6" s="39" t="s">
        <v>98</v>
      </c>
      <c r="O6" s="38">
        <v>2</v>
      </c>
      <c r="P6" s="38">
        <v>3</v>
      </c>
      <c r="Q6" s="38">
        <v>3</v>
      </c>
      <c r="R6" s="38">
        <v>2</v>
      </c>
      <c r="S6" s="38">
        <v>1</v>
      </c>
      <c r="T6" s="46">
        <f t="shared" si="1"/>
        <v>11</v>
      </c>
      <c r="U6" s="47" t="s">
        <v>165</v>
      </c>
      <c r="V6" s="39" t="s">
        <v>166</v>
      </c>
      <c r="W6" s="39" t="s">
        <v>142</v>
      </c>
      <c r="X6" s="39" t="s">
        <v>143</v>
      </c>
      <c r="Y6" s="48">
        <v>2</v>
      </c>
      <c r="Z6" s="48">
        <v>2</v>
      </c>
      <c r="AA6" s="48">
        <v>3</v>
      </c>
      <c r="AB6" s="49" t="s">
        <v>168</v>
      </c>
      <c r="AC6" s="46">
        <f t="shared" si="3"/>
        <v>7</v>
      </c>
      <c r="AD6" s="50">
        <f t="shared" si="2"/>
        <v>18</v>
      </c>
      <c r="AE6" s="41" t="s">
        <v>79</v>
      </c>
      <c r="AF6" s="41"/>
      <c r="AG6" s="51"/>
      <c r="AH6" s="51"/>
    </row>
    <row r="7" spans="1:34" s="130" customFormat="1" ht="80.099999999999994" customHeight="1" x14ac:dyDescent="0.25">
      <c r="A7" s="38" t="s">
        <v>172</v>
      </c>
      <c r="B7" s="39" t="s">
        <v>40</v>
      </c>
      <c r="C7" s="39" t="s">
        <v>45</v>
      </c>
      <c r="D7" s="40" t="s">
        <v>1316</v>
      </c>
      <c r="E7" s="39" t="s">
        <v>48</v>
      </c>
      <c r="F7" s="39" t="s">
        <v>174</v>
      </c>
      <c r="G7" s="39">
        <v>47.030200000000001</v>
      </c>
      <c r="H7" s="39" t="s">
        <v>175</v>
      </c>
      <c r="I7" s="39" t="s">
        <v>176</v>
      </c>
      <c r="J7" s="53">
        <v>38625.599999999999</v>
      </c>
      <c r="K7" s="53">
        <v>62524.800000000003</v>
      </c>
      <c r="L7" s="54">
        <v>35</v>
      </c>
      <c r="M7" s="45">
        <f t="shared" si="0"/>
        <v>17.5</v>
      </c>
      <c r="N7" s="39" t="s">
        <v>98</v>
      </c>
      <c r="O7" s="38">
        <v>2</v>
      </c>
      <c r="P7" s="38">
        <v>1</v>
      </c>
      <c r="Q7" s="38">
        <v>3</v>
      </c>
      <c r="R7" s="38">
        <v>2</v>
      </c>
      <c r="S7" s="38">
        <v>1</v>
      </c>
      <c r="T7" s="46">
        <f t="shared" si="1"/>
        <v>9</v>
      </c>
      <c r="U7" s="47" t="s">
        <v>123</v>
      </c>
      <c r="V7" s="39" t="s">
        <v>74</v>
      </c>
      <c r="W7" s="39" t="s">
        <v>70</v>
      </c>
      <c r="X7" s="39" t="s">
        <v>72</v>
      </c>
      <c r="Y7" s="48">
        <v>3</v>
      </c>
      <c r="Z7" s="48">
        <v>3</v>
      </c>
      <c r="AA7" s="48">
        <v>3</v>
      </c>
      <c r="AB7" s="49" t="s">
        <v>75</v>
      </c>
      <c r="AC7" s="46">
        <f t="shared" si="3"/>
        <v>9</v>
      </c>
      <c r="AD7" s="50">
        <f t="shared" si="2"/>
        <v>18</v>
      </c>
      <c r="AE7" s="41" t="s">
        <v>79</v>
      </c>
      <c r="AF7" s="41"/>
      <c r="AG7" s="51"/>
      <c r="AH7" s="51"/>
    </row>
    <row r="8" spans="1:34" s="130" customFormat="1" ht="80.099999999999994" customHeight="1" x14ac:dyDescent="0.25">
      <c r="A8" s="38" t="s">
        <v>182</v>
      </c>
      <c r="B8" s="39" t="s">
        <v>40</v>
      </c>
      <c r="C8" s="39" t="s">
        <v>45</v>
      </c>
      <c r="D8" s="40" t="s">
        <v>183</v>
      </c>
      <c r="E8" s="39" t="s">
        <v>48</v>
      </c>
      <c r="F8" s="39" t="s">
        <v>184</v>
      </c>
      <c r="G8" s="39">
        <v>48.050800000000002</v>
      </c>
      <c r="H8" s="39" t="s">
        <v>185</v>
      </c>
      <c r="I8" s="39" t="s">
        <v>186</v>
      </c>
      <c r="J8" s="53">
        <v>37876.800000000003</v>
      </c>
      <c r="K8" s="53">
        <v>61360</v>
      </c>
      <c r="L8" s="39">
        <v>663</v>
      </c>
      <c r="M8" s="45">
        <f t="shared" si="0"/>
        <v>331.5</v>
      </c>
      <c r="N8" s="39" t="s">
        <v>98</v>
      </c>
      <c r="O8" s="38">
        <v>2</v>
      </c>
      <c r="P8" s="38">
        <v>1</v>
      </c>
      <c r="Q8" s="38">
        <v>3</v>
      </c>
      <c r="R8" s="38">
        <v>2</v>
      </c>
      <c r="S8" s="55">
        <v>1</v>
      </c>
      <c r="T8" s="46">
        <f t="shared" si="1"/>
        <v>9</v>
      </c>
      <c r="U8" s="47" t="s">
        <v>121</v>
      </c>
      <c r="V8" s="39" t="s">
        <v>74</v>
      </c>
      <c r="W8" s="39" t="s">
        <v>70</v>
      </c>
      <c r="X8" s="39" t="s">
        <v>72</v>
      </c>
      <c r="Y8" s="48">
        <v>3</v>
      </c>
      <c r="Z8" s="48">
        <v>3</v>
      </c>
      <c r="AA8" s="48">
        <v>3</v>
      </c>
      <c r="AB8" s="49" t="s">
        <v>75</v>
      </c>
      <c r="AC8" s="46">
        <v>9</v>
      </c>
      <c r="AD8" s="50">
        <f t="shared" si="2"/>
        <v>18</v>
      </c>
      <c r="AE8" s="41" t="s">
        <v>79</v>
      </c>
      <c r="AF8" s="41"/>
      <c r="AG8" s="51"/>
      <c r="AH8" s="51"/>
    </row>
    <row r="9" spans="1:34" s="130" customFormat="1" ht="80.099999999999994" customHeight="1" x14ac:dyDescent="0.25">
      <c r="A9" s="38" t="s">
        <v>190</v>
      </c>
      <c r="B9" s="39" t="s">
        <v>40</v>
      </c>
      <c r="C9" s="39" t="s">
        <v>45</v>
      </c>
      <c r="D9" s="40" t="s">
        <v>193</v>
      </c>
      <c r="E9" s="39" t="s">
        <v>194</v>
      </c>
      <c r="F9" s="39" t="s">
        <v>89</v>
      </c>
      <c r="G9" s="39">
        <v>48.0501</v>
      </c>
      <c r="H9" s="39" t="s">
        <v>91</v>
      </c>
      <c r="I9" s="39" t="s">
        <v>93</v>
      </c>
      <c r="J9" s="53">
        <v>37876.800000000003</v>
      </c>
      <c r="K9" s="53">
        <v>61360</v>
      </c>
      <c r="L9" s="54">
        <v>796</v>
      </c>
      <c r="M9" s="45">
        <f t="shared" si="0"/>
        <v>398</v>
      </c>
      <c r="N9" s="39" t="s">
        <v>98</v>
      </c>
      <c r="O9" s="38">
        <v>2</v>
      </c>
      <c r="P9" s="38">
        <v>1</v>
      </c>
      <c r="Q9" s="38">
        <v>3</v>
      </c>
      <c r="R9" s="38">
        <v>3</v>
      </c>
      <c r="S9" s="38">
        <v>1</v>
      </c>
      <c r="T9" s="46">
        <f t="shared" si="1"/>
        <v>10</v>
      </c>
      <c r="U9" s="47" t="s">
        <v>107</v>
      </c>
      <c r="V9" s="39" t="s">
        <v>166</v>
      </c>
      <c r="W9" s="39" t="s">
        <v>142</v>
      </c>
      <c r="X9" s="39" t="s">
        <v>143</v>
      </c>
      <c r="Y9" s="48">
        <v>3</v>
      </c>
      <c r="Z9" s="48">
        <v>2</v>
      </c>
      <c r="AA9" s="48">
        <v>3</v>
      </c>
      <c r="AB9" s="48" t="s">
        <v>75</v>
      </c>
      <c r="AC9" s="46">
        <f>Y9+Z9+AA9</f>
        <v>8</v>
      </c>
      <c r="AD9" s="50">
        <f t="shared" si="2"/>
        <v>18</v>
      </c>
      <c r="AE9" s="41" t="s">
        <v>79</v>
      </c>
      <c r="AF9" s="41"/>
      <c r="AG9" s="51"/>
      <c r="AH9" s="51"/>
    </row>
    <row r="10" spans="1:34" s="130" customFormat="1" ht="80.099999999999994" customHeight="1" x14ac:dyDescent="0.25">
      <c r="A10" s="55" t="s">
        <v>38</v>
      </c>
      <c r="B10" s="41" t="s">
        <v>42</v>
      </c>
      <c r="C10" s="39" t="s">
        <v>45</v>
      </c>
      <c r="D10" s="40" t="s">
        <v>51</v>
      </c>
      <c r="E10" s="39" t="s">
        <v>53</v>
      </c>
      <c r="F10" s="39" t="s">
        <v>54</v>
      </c>
      <c r="G10" s="90">
        <v>14.0101</v>
      </c>
      <c r="H10" s="39" t="s">
        <v>61</v>
      </c>
      <c r="I10" s="39" t="s">
        <v>62</v>
      </c>
      <c r="J10" s="53">
        <f t="shared" ref="J10:J11" si="4">19.036136626*2080</f>
        <v>39595.16418208</v>
      </c>
      <c r="K10" s="80">
        <f t="shared" ref="K10:K11" si="5">33.7659562357*2080</f>
        <v>70233.188970256</v>
      </c>
      <c r="L10" s="45" t="s">
        <v>63</v>
      </c>
      <c r="M10" s="45">
        <f>L10 /2</f>
        <v>0</v>
      </c>
      <c r="N10" s="39" t="s">
        <v>64</v>
      </c>
      <c r="O10" s="38">
        <v>2</v>
      </c>
      <c r="P10" s="38">
        <v>1</v>
      </c>
      <c r="Q10" s="38">
        <v>3</v>
      </c>
      <c r="R10" s="38">
        <v>3</v>
      </c>
      <c r="S10" s="38">
        <v>1</v>
      </c>
      <c r="T10" s="46">
        <f t="shared" si="1"/>
        <v>10</v>
      </c>
      <c r="U10" s="47" t="s">
        <v>68</v>
      </c>
      <c r="V10" s="39" t="s">
        <v>1535</v>
      </c>
      <c r="W10" s="39" t="s">
        <v>70</v>
      </c>
      <c r="X10" s="39" t="s">
        <v>72</v>
      </c>
      <c r="Y10" s="48">
        <v>3</v>
      </c>
      <c r="Z10" s="48">
        <v>3</v>
      </c>
      <c r="AA10" s="48">
        <v>3</v>
      </c>
      <c r="AB10" s="48"/>
      <c r="AC10" s="46">
        <f>Y10 + Z10 + AA10</f>
        <v>9</v>
      </c>
      <c r="AD10" s="50">
        <f t="shared" si="2"/>
        <v>19</v>
      </c>
      <c r="AE10" s="41" t="s">
        <v>79</v>
      </c>
      <c r="AF10" s="41"/>
      <c r="AG10" s="51"/>
      <c r="AH10" s="51"/>
    </row>
    <row r="11" spans="1:34" s="130" customFormat="1" ht="80.099999999999994" customHeight="1" x14ac:dyDescent="0.25">
      <c r="A11" s="55" t="s">
        <v>82</v>
      </c>
      <c r="B11" s="41" t="s">
        <v>42</v>
      </c>
      <c r="C11" s="39" t="s">
        <v>45</v>
      </c>
      <c r="D11" s="40" t="s">
        <v>86</v>
      </c>
      <c r="E11" s="39" t="s">
        <v>53</v>
      </c>
      <c r="F11" s="39" t="s">
        <v>54</v>
      </c>
      <c r="G11" s="90">
        <v>15.061299999999999</v>
      </c>
      <c r="H11" s="39" t="s">
        <v>61</v>
      </c>
      <c r="I11" s="39" t="s">
        <v>62</v>
      </c>
      <c r="J11" s="53">
        <f t="shared" si="4"/>
        <v>39595.16418208</v>
      </c>
      <c r="K11" s="80">
        <f t="shared" si="5"/>
        <v>70233.188970256</v>
      </c>
      <c r="L11" s="45" t="s">
        <v>63</v>
      </c>
      <c r="M11" s="45" t="s">
        <v>63</v>
      </c>
      <c r="N11" s="39" t="s">
        <v>64</v>
      </c>
      <c r="O11" s="38">
        <v>2</v>
      </c>
      <c r="P11" s="38">
        <v>1</v>
      </c>
      <c r="Q11" s="38">
        <v>3</v>
      </c>
      <c r="R11" s="38">
        <v>3</v>
      </c>
      <c r="S11" s="38">
        <v>1</v>
      </c>
      <c r="T11" s="46">
        <f t="shared" si="1"/>
        <v>10</v>
      </c>
      <c r="U11" s="47" t="s">
        <v>94</v>
      </c>
      <c r="V11" s="39" t="s">
        <v>1535</v>
      </c>
      <c r="W11" s="39" t="s">
        <v>70</v>
      </c>
      <c r="X11" s="39" t="s">
        <v>72</v>
      </c>
      <c r="Y11" s="48">
        <v>3</v>
      </c>
      <c r="Z11" s="48">
        <v>3</v>
      </c>
      <c r="AA11" s="48">
        <v>3</v>
      </c>
      <c r="AB11" s="55"/>
      <c r="AC11" s="46">
        <f t="shared" ref="AC11:AC265" si="6">Y11+Z11+AA11</f>
        <v>9</v>
      </c>
      <c r="AD11" s="50">
        <f t="shared" si="2"/>
        <v>19</v>
      </c>
      <c r="AE11" s="41" t="s">
        <v>79</v>
      </c>
      <c r="AF11" s="41"/>
      <c r="AG11" s="51"/>
      <c r="AH11" s="51"/>
    </row>
    <row r="12" spans="1:34" s="130" customFormat="1" ht="80.099999999999994" customHeight="1" x14ac:dyDescent="0.25">
      <c r="A12" s="55" t="s">
        <v>99</v>
      </c>
      <c r="B12" s="41" t="s">
        <v>42</v>
      </c>
      <c r="C12" s="39" t="s">
        <v>45</v>
      </c>
      <c r="D12" s="40" t="s">
        <v>101</v>
      </c>
      <c r="E12" s="39" t="s">
        <v>53</v>
      </c>
      <c r="F12" s="39" t="s">
        <v>102</v>
      </c>
      <c r="G12" s="90">
        <v>48.050800000000002</v>
      </c>
      <c r="H12" s="39" t="s">
        <v>103</v>
      </c>
      <c r="I12" s="39" t="s">
        <v>62</v>
      </c>
      <c r="J12" s="53">
        <f>18.2134905448*2080</f>
        <v>37884.060333183996</v>
      </c>
      <c r="K12" s="80">
        <f>27.874905826*2080</f>
        <v>57979.804118079999</v>
      </c>
      <c r="L12" s="45" t="s">
        <v>112</v>
      </c>
      <c r="M12" s="45">
        <f t="shared" ref="M12:M101" si="7">L12 / 2</f>
        <v>142.5</v>
      </c>
      <c r="N12" s="39" t="s">
        <v>64</v>
      </c>
      <c r="O12" s="38">
        <v>2</v>
      </c>
      <c r="P12" s="38">
        <v>1</v>
      </c>
      <c r="Q12" s="38">
        <v>3</v>
      </c>
      <c r="R12" s="38">
        <v>2</v>
      </c>
      <c r="S12" s="38">
        <v>1</v>
      </c>
      <c r="T12" s="46">
        <f t="shared" si="1"/>
        <v>9</v>
      </c>
      <c r="U12" s="47" t="s">
        <v>121</v>
      </c>
      <c r="V12" s="39" t="s">
        <v>1535</v>
      </c>
      <c r="W12" s="39" t="s">
        <v>70</v>
      </c>
      <c r="X12" s="39" t="s">
        <v>72</v>
      </c>
      <c r="Y12" s="48">
        <v>2</v>
      </c>
      <c r="Z12" s="48">
        <v>3</v>
      </c>
      <c r="AA12" s="48">
        <v>3</v>
      </c>
      <c r="AB12" s="48"/>
      <c r="AC12" s="46">
        <f t="shared" si="6"/>
        <v>8</v>
      </c>
      <c r="AD12" s="50">
        <f t="shared" si="2"/>
        <v>17</v>
      </c>
      <c r="AE12" s="41" t="s">
        <v>79</v>
      </c>
      <c r="AF12" s="41"/>
      <c r="AG12" s="51"/>
      <c r="AH12" s="51"/>
    </row>
    <row r="13" spans="1:34" s="130" customFormat="1" ht="80.099999999999994" customHeight="1" x14ac:dyDescent="0.25">
      <c r="A13" s="55" t="s">
        <v>37</v>
      </c>
      <c r="B13" s="41" t="s">
        <v>41</v>
      </c>
      <c r="C13" s="39" t="s">
        <v>45</v>
      </c>
      <c r="D13" s="40" t="s">
        <v>49</v>
      </c>
      <c r="E13" s="39" t="s">
        <v>52</v>
      </c>
      <c r="F13" s="39" t="s">
        <v>57</v>
      </c>
      <c r="G13" s="41">
        <v>47.0105</v>
      </c>
      <c r="H13" s="41" t="s">
        <v>59</v>
      </c>
      <c r="I13" s="39" t="s">
        <v>60</v>
      </c>
      <c r="J13" s="42">
        <v>37481.599999999999</v>
      </c>
      <c r="K13" s="97">
        <v>61963.199999999997</v>
      </c>
      <c r="L13" s="41">
        <v>786</v>
      </c>
      <c r="M13" s="45">
        <f t="shared" si="7"/>
        <v>393</v>
      </c>
      <c r="N13" s="39" t="s">
        <v>67</v>
      </c>
      <c r="O13" s="38">
        <v>2</v>
      </c>
      <c r="P13" s="38">
        <v>1</v>
      </c>
      <c r="Q13" s="38">
        <v>3</v>
      </c>
      <c r="R13" s="38">
        <v>3</v>
      </c>
      <c r="S13" s="38">
        <v>1</v>
      </c>
      <c r="T13" s="46">
        <f t="shared" si="1"/>
        <v>10</v>
      </c>
      <c r="U13" s="47" t="s">
        <v>69</v>
      </c>
      <c r="V13" s="41">
        <v>40</v>
      </c>
      <c r="W13" s="39" t="s">
        <v>70</v>
      </c>
      <c r="X13" s="39" t="s">
        <v>71</v>
      </c>
      <c r="Y13" s="48">
        <v>2</v>
      </c>
      <c r="Z13" s="48">
        <v>2</v>
      </c>
      <c r="AA13" s="48">
        <v>3</v>
      </c>
      <c r="AB13" s="48"/>
      <c r="AC13" s="46">
        <f t="shared" si="6"/>
        <v>7</v>
      </c>
      <c r="AD13" s="50">
        <f t="shared" si="2"/>
        <v>17</v>
      </c>
      <c r="AE13" s="41" t="s">
        <v>79</v>
      </c>
      <c r="AF13" s="41"/>
      <c r="AG13" s="51"/>
      <c r="AH13" s="51"/>
    </row>
    <row r="14" spans="1:34" s="130" customFormat="1" ht="80.099999999999994" customHeight="1" x14ac:dyDescent="0.25">
      <c r="A14" s="55" t="s">
        <v>81</v>
      </c>
      <c r="B14" s="41" t="s">
        <v>41</v>
      </c>
      <c r="C14" s="39" t="s">
        <v>45</v>
      </c>
      <c r="D14" s="40" t="s">
        <v>84</v>
      </c>
      <c r="E14" s="39" t="s">
        <v>85</v>
      </c>
      <c r="F14" s="39" t="s">
        <v>88</v>
      </c>
      <c r="G14" s="90">
        <v>10.030099999999999</v>
      </c>
      <c r="H14" s="39" t="s">
        <v>90</v>
      </c>
      <c r="I14" s="39" t="s">
        <v>92</v>
      </c>
      <c r="J14" s="53">
        <f>22.3286862792*2080</f>
        <v>46443.667460735996</v>
      </c>
      <c r="K14" s="80">
        <f>47.1382738162*2080</f>
        <v>98047.609537696</v>
      </c>
      <c r="L14" s="45" t="s">
        <v>95</v>
      </c>
      <c r="M14" s="45">
        <f t="shared" si="7"/>
        <v>445</v>
      </c>
      <c r="N14" s="39" t="s">
        <v>96</v>
      </c>
      <c r="O14" s="38">
        <v>3</v>
      </c>
      <c r="P14" s="38">
        <v>1</v>
      </c>
      <c r="Q14" s="38">
        <v>2</v>
      </c>
      <c r="R14" s="38">
        <v>3</v>
      </c>
      <c r="S14" s="38">
        <v>1</v>
      </c>
      <c r="T14" s="46">
        <f t="shared" si="1"/>
        <v>10</v>
      </c>
      <c r="U14" s="47" t="s">
        <v>97</v>
      </c>
      <c r="V14" s="41">
        <v>50</v>
      </c>
      <c r="W14" s="39" t="s">
        <v>70</v>
      </c>
      <c r="X14" s="39" t="s">
        <v>71</v>
      </c>
      <c r="Y14" s="48">
        <v>2</v>
      </c>
      <c r="Z14" s="48">
        <v>2</v>
      </c>
      <c r="AA14" s="48">
        <v>3</v>
      </c>
      <c r="AB14" s="48"/>
      <c r="AC14" s="46">
        <f t="shared" si="6"/>
        <v>7</v>
      </c>
      <c r="AD14" s="50">
        <f t="shared" si="2"/>
        <v>17</v>
      </c>
      <c r="AE14" s="41" t="s">
        <v>79</v>
      </c>
      <c r="AF14" s="41"/>
      <c r="AG14" s="51"/>
      <c r="AH14" s="51"/>
    </row>
    <row r="15" spans="1:34" s="130" customFormat="1" ht="80.099999999999994" customHeight="1" x14ac:dyDescent="0.25">
      <c r="A15" s="55" t="s">
        <v>100</v>
      </c>
      <c r="B15" s="41" t="s">
        <v>41</v>
      </c>
      <c r="C15" s="39" t="s">
        <v>45</v>
      </c>
      <c r="D15" s="40" t="s">
        <v>104</v>
      </c>
      <c r="E15" s="39" t="s">
        <v>105</v>
      </c>
      <c r="F15" s="39" t="s">
        <v>106</v>
      </c>
      <c r="G15" s="41">
        <v>15.1302</v>
      </c>
      <c r="H15" s="39" t="s">
        <v>108</v>
      </c>
      <c r="I15" s="39" t="s">
        <v>109</v>
      </c>
      <c r="J15" s="42" t="s">
        <v>110</v>
      </c>
      <c r="K15" s="97">
        <v>69388.800000000003</v>
      </c>
      <c r="L15" s="41">
        <v>844</v>
      </c>
      <c r="M15" s="45">
        <f t="shared" si="7"/>
        <v>422</v>
      </c>
      <c r="N15" s="39" t="s">
        <v>67</v>
      </c>
      <c r="O15" s="38">
        <v>2</v>
      </c>
      <c r="P15" s="38">
        <v>1</v>
      </c>
      <c r="Q15" s="38">
        <v>3</v>
      </c>
      <c r="R15" s="38">
        <v>3</v>
      </c>
      <c r="S15" s="38">
        <v>1</v>
      </c>
      <c r="T15" s="46">
        <f t="shared" si="1"/>
        <v>10</v>
      </c>
      <c r="U15" s="47" t="s">
        <v>111</v>
      </c>
      <c r="V15" s="41">
        <v>150</v>
      </c>
      <c r="W15" s="39" t="s">
        <v>70</v>
      </c>
      <c r="X15" s="39" t="s">
        <v>71</v>
      </c>
      <c r="Y15" s="48">
        <v>3</v>
      </c>
      <c r="Z15" s="48">
        <v>3</v>
      </c>
      <c r="AA15" s="48">
        <v>3</v>
      </c>
      <c r="AB15" s="48"/>
      <c r="AC15" s="46">
        <f t="shared" si="6"/>
        <v>9</v>
      </c>
      <c r="AD15" s="50">
        <f t="shared" si="2"/>
        <v>19</v>
      </c>
      <c r="AE15" s="41" t="s">
        <v>79</v>
      </c>
      <c r="AF15" s="41"/>
      <c r="AG15" s="51"/>
      <c r="AH15" s="51"/>
    </row>
    <row r="16" spans="1:34" s="130" customFormat="1" ht="80.099999999999994" customHeight="1" x14ac:dyDescent="0.25">
      <c r="A16" s="55" t="s">
        <v>113</v>
      </c>
      <c r="B16" s="41" t="s">
        <v>41</v>
      </c>
      <c r="C16" s="39" t="s">
        <v>45</v>
      </c>
      <c r="D16" s="40" t="s">
        <v>114</v>
      </c>
      <c r="E16" s="39" t="s">
        <v>116</v>
      </c>
      <c r="F16" s="39" t="s">
        <v>106</v>
      </c>
      <c r="G16" s="41">
        <v>15.1302</v>
      </c>
      <c r="H16" s="39" t="s">
        <v>108</v>
      </c>
      <c r="I16" s="39" t="s">
        <v>109</v>
      </c>
      <c r="J16" s="42" t="s">
        <v>110</v>
      </c>
      <c r="K16" s="97">
        <v>69388.800000000003</v>
      </c>
      <c r="L16" s="41">
        <v>844</v>
      </c>
      <c r="M16" s="45">
        <f t="shared" si="7"/>
        <v>422</v>
      </c>
      <c r="N16" s="39" t="s">
        <v>67</v>
      </c>
      <c r="O16" s="38">
        <v>2</v>
      </c>
      <c r="P16" s="38">
        <v>1</v>
      </c>
      <c r="Q16" s="38">
        <v>3</v>
      </c>
      <c r="R16" s="38">
        <v>3</v>
      </c>
      <c r="S16" s="38">
        <v>1</v>
      </c>
      <c r="T16" s="46">
        <f t="shared" si="1"/>
        <v>10</v>
      </c>
      <c r="U16" s="47" t="s">
        <v>122</v>
      </c>
      <c r="V16" s="41">
        <v>60</v>
      </c>
      <c r="W16" s="39" t="s">
        <v>78</v>
      </c>
      <c r="X16" s="39" t="s">
        <v>71</v>
      </c>
      <c r="Y16" s="48">
        <v>3</v>
      </c>
      <c r="Z16" s="48">
        <v>2</v>
      </c>
      <c r="AA16" s="48">
        <v>3</v>
      </c>
      <c r="AB16" s="48"/>
      <c r="AC16" s="46">
        <f t="shared" si="6"/>
        <v>8</v>
      </c>
      <c r="AD16" s="50">
        <f t="shared" si="2"/>
        <v>18</v>
      </c>
      <c r="AE16" s="41" t="s">
        <v>79</v>
      </c>
      <c r="AF16" s="41"/>
      <c r="AG16" s="51"/>
      <c r="AH16" s="51"/>
    </row>
    <row r="17" spans="1:34" s="130" customFormat="1" ht="80.099999999999994" customHeight="1" x14ac:dyDescent="0.25">
      <c r="A17" s="55" t="s">
        <v>124</v>
      </c>
      <c r="B17" s="41" t="s">
        <v>41</v>
      </c>
      <c r="C17" s="39" t="s">
        <v>45</v>
      </c>
      <c r="D17" s="40" t="s">
        <v>125</v>
      </c>
      <c r="E17" s="39" t="s">
        <v>85</v>
      </c>
      <c r="F17" s="39" t="s">
        <v>88</v>
      </c>
      <c r="G17" s="90">
        <v>10.030099999999999</v>
      </c>
      <c r="H17" s="39" t="s">
        <v>90</v>
      </c>
      <c r="I17" s="39" t="s">
        <v>92</v>
      </c>
      <c r="J17" s="53">
        <f>22.3286862792*2080</f>
        <v>46443.667460735996</v>
      </c>
      <c r="K17" s="80">
        <f>47.1382738162*2080</f>
        <v>98047.609537696</v>
      </c>
      <c r="L17" s="45" t="s">
        <v>95</v>
      </c>
      <c r="M17" s="45">
        <f t="shared" si="7"/>
        <v>445</v>
      </c>
      <c r="N17" s="39" t="s">
        <v>130</v>
      </c>
      <c r="O17" s="38">
        <v>3</v>
      </c>
      <c r="P17" s="38">
        <v>1</v>
      </c>
      <c r="Q17" s="38">
        <v>3</v>
      </c>
      <c r="R17" s="38">
        <v>3</v>
      </c>
      <c r="S17" s="38">
        <v>1</v>
      </c>
      <c r="T17" s="46">
        <f t="shared" si="1"/>
        <v>11</v>
      </c>
      <c r="U17" s="47" t="s">
        <v>97</v>
      </c>
      <c r="V17" s="41">
        <v>150</v>
      </c>
      <c r="W17" s="39" t="s">
        <v>70</v>
      </c>
      <c r="X17" s="39" t="s">
        <v>71</v>
      </c>
      <c r="Y17" s="48">
        <v>3</v>
      </c>
      <c r="Z17" s="48">
        <v>3</v>
      </c>
      <c r="AA17" s="48">
        <v>3</v>
      </c>
      <c r="AB17" s="48"/>
      <c r="AC17" s="46">
        <f t="shared" si="6"/>
        <v>9</v>
      </c>
      <c r="AD17" s="50">
        <f t="shared" si="2"/>
        <v>20</v>
      </c>
      <c r="AE17" s="41" t="s">
        <v>79</v>
      </c>
      <c r="AF17" s="41"/>
      <c r="AG17" s="51"/>
      <c r="AH17" s="51"/>
    </row>
    <row r="18" spans="1:34" s="130" customFormat="1" ht="80.099999999999994" customHeight="1" x14ac:dyDescent="0.25">
      <c r="A18" s="55" t="s">
        <v>133</v>
      </c>
      <c r="B18" s="41" t="s">
        <v>41</v>
      </c>
      <c r="C18" s="56" t="s">
        <v>45</v>
      </c>
      <c r="D18" s="40" t="s">
        <v>135</v>
      </c>
      <c r="E18" s="39" t="s">
        <v>137</v>
      </c>
      <c r="F18" s="39" t="s">
        <v>50</v>
      </c>
      <c r="G18" s="41">
        <v>47.030299999999997</v>
      </c>
      <c r="H18" s="39" t="s">
        <v>56</v>
      </c>
      <c r="I18" s="39" t="s">
        <v>58</v>
      </c>
      <c r="J18" s="42">
        <v>38625.599999999999</v>
      </c>
      <c r="K18" s="43">
        <v>62524.800000000003</v>
      </c>
      <c r="L18" s="44">
        <v>1438</v>
      </c>
      <c r="M18" s="45">
        <f t="shared" si="7"/>
        <v>719</v>
      </c>
      <c r="N18" s="39" t="s">
        <v>67</v>
      </c>
      <c r="O18" s="38">
        <v>2</v>
      </c>
      <c r="P18" s="38">
        <v>2</v>
      </c>
      <c r="Q18" s="38">
        <v>3</v>
      </c>
      <c r="R18" s="38">
        <v>3</v>
      </c>
      <c r="S18" s="38">
        <v>1</v>
      </c>
      <c r="T18" s="46">
        <f t="shared" si="1"/>
        <v>11</v>
      </c>
      <c r="U18" s="47" t="s">
        <v>73</v>
      </c>
      <c r="V18" s="41">
        <v>80</v>
      </c>
      <c r="W18" s="39" t="s">
        <v>70</v>
      </c>
      <c r="X18" s="39" t="s">
        <v>71</v>
      </c>
      <c r="Y18" s="48">
        <v>2</v>
      </c>
      <c r="Z18" s="48">
        <v>2</v>
      </c>
      <c r="AA18" s="48">
        <v>3</v>
      </c>
      <c r="AB18" s="48"/>
      <c r="AC18" s="46">
        <f t="shared" si="6"/>
        <v>7</v>
      </c>
      <c r="AD18" s="50">
        <f t="shared" si="2"/>
        <v>18</v>
      </c>
      <c r="AE18" s="41" t="s">
        <v>79</v>
      </c>
      <c r="AF18" s="41"/>
      <c r="AG18" s="51"/>
      <c r="AH18" s="51"/>
    </row>
    <row r="19" spans="1:34" s="130" customFormat="1" ht="80.099999999999994" customHeight="1" x14ac:dyDescent="0.25">
      <c r="A19" s="55" t="s">
        <v>144</v>
      </c>
      <c r="B19" s="41" t="s">
        <v>41</v>
      </c>
      <c r="C19" s="39" t="s">
        <v>45</v>
      </c>
      <c r="D19" s="40" t="s">
        <v>145</v>
      </c>
      <c r="E19" s="39" t="s">
        <v>137</v>
      </c>
      <c r="F19" s="39" t="s">
        <v>50</v>
      </c>
      <c r="G19" s="41">
        <v>47.030299999999997</v>
      </c>
      <c r="H19" s="39" t="s">
        <v>56</v>
      </c>
      <c r="I19" s="39" t="s">
        <v>58</v>
      </c>
      <c r="J19" s="42">
        <v>38625.599999999999</v>
      </c>
      <c r="K19" s="43">
        <v>62524.800000000003</v>
      </c>
      <c r="L19" s="44">
        <v>1438</v>
      </c>
      <c r="M19" s="45">
        <f t="shared" si="7"/>
        <v>719</v>
      </c>
      <c r="N19" s="39" t="s">
        <v>67</v>
      </c>
      <c r="O19" s="38">
        <v>2</v>
      </c>
      <c r="P19" s="38">
        <v>2</v>
      </c>
      <c r="Q19" s="38">
        <v>3</v>
      </c>
      <c r="R19" s="38">
        <v>3</v>
      </c>
      <c r="S19" s="38">
        <v>1</v>
      </c>
      <c r="T19" s="46">
        <f t="shared" si="1"/>
        <v>11</v>
      </c>
      <c r="U19" s="47" t="s">
        <v>73</v>
      </c>
      <c r="V19" s="41">
        <v>80</v>
      </c>
      <c r="W19" s="39" t="s">
        <v>70</v>
      </c>
      <c r="X19" s="39" t="s">
        <v>71</v>
      </c>
      <c r="Y19" s="48">
        <v>2</v>
      </c>
      <c r="Z19" s="48">
        <v>2</v>
      </c>
      <c r="AA19" s="48">
        <v>3</v>
      </c>
      <c r="AB19" s="48"/>
      <c r="AC19" s="46">
        <f t="shared" si="6"/>
        <v>7</v>
      </c>
      <c r="AD19" s="50">
        <f t="shared" si="2"/>
        <v>18</v>
      </c>
      <c r="AE19" s="41" t="s">
        <v>79</v>
      </c>
      <c r="AF19" s="41"/>
      <c r="AG19" s="51"/>
      <c r="AH19" s="51"/>
    </row>
    <row r="20" spans="1:34" s="130" customFormat="1" ht="80.099999999999994" customHeight="1" x14ac:dyDescent="0.25">
      <c r="A20" s="55" t="s">
        <v>147</v>
      </c>
      <c r="B20" s="41" t="s">
        <v>41</v>
      </c>
      <c r="C20" s="39" t="s">
        <v>45</v>
      </c>
      <c r="D20" s="40" t="s">
        <v>148</v>
      </c>
      <c r="E20" s="39" t="s">
        <v>137</v>
      </c>
      <c r="F20" s="39" t="s">
        <v>50</v>
      </c>
      <c r="G20" s="41">
        <v>47.030299999999997</v>
      </c>
      <c r="H20" s="39" t="s">
        <v>56</v>
      </c>
      <c r="I20" s="39" t="s">
        <v>58</v>
      </c>
      <c r="J20" s="42">
        <v>38625.599999999999</v>
      </c>
      <c r="K20" s="43">
        <v>62524.800000000003</v>
      </c>
      <c r="L20" s="44">
        <v>1438</v>
      </c>
      <c r="M20" s="45">
        <f t="shared" si="7"/>
        <v>719</v>
      </c>
      <c r="N20" s="39" t="s">
        <v>67</v>
      </c>
      <c r="O20" s="38">
        <v>2</v>
      </c>
      <c r="P20" s="38">
        <v>2</v>
      </c>
      <c r="Q20" s="38">
        <v>3</v>
      </c>
      <c r="R20" s="38">
        <v>2</v>
      </c>
      <c r="S20" s="38">
        <v>1</v>
      </c>
      <c r="T20" s="46">
        <f t="shared" si="1"/>
        <v>10</v>
      </c>
      <c r="U20" s="47" t="s">
        <v>73</v>
      </c>
      <c r="V20" s="41">
        <v>40</v>
      </c>
      <c r="W20" s="39" t="s">
        <v>70</v>
      </c>
      <c r="X20" s="39" t="s">
        <v>71</v>
      </c>
      <c r="Y20" s="48">
        <v>2</v>
      </c>
      <c r="Z20" s="48">
        <v>2</v>
      </c>
      <c r="AA20" s="48">
        <v>3</v>
      </c>
      <c r="AB20" s="48"/>
      <c r="AC20" s="46">
        <f t="shared" si="6"/>
        <v>7</v>
      </c>
      <c r="AD20" s="50">
        <f t="shared" si="2"/>
        <v>17</v>
      </c>
      <c r="AE20" s="41" t="s">
        <v>79</v>
      </c>
      <c r="AF20" s="41"/>
      <c r="AG20" s="51"/>
      <c r="AH20" s="51"/>
    </row>
    <row r="21" spans="1:34" s="130" customFormat="1" ht="80.099999999999994" customHeight="1" x14ac:dyDescent="0.25">
      <c r="A21" s="55" t="s">
        <v>149</v>
      </c>
      <c r="B21" s="41" t="s">
        <v>41</v>
      </c>
      <c r="C21" s="39" t="s">
        <v>45</v>
      </c>
      <c r="D21" s="40" t="s">
        <v>150</v>
      </c>
      <c r="E21" s="39" t="s">
        <v>137</v>
      </c>
      <c r="F21" s="39" t="s">
        <v>50</v>
      </c>
      <c r="G21" s="41">
        <v>47.030299999999997</v>
      </c>
      <c r="H21" s="39" t="s">
        <v>56</v>
      </c>
      <c r="I21" s="39" t="s">
        <v>58</v>
      </c>
      <c r="J21" s="42">
        <v>38625.599999999999</v>
      </c>
      <c r="K21" s="43">
        <v>62524.800000000003</v>
      </c>
      <c r="L21" s="44">
        <v>1438</v>
      </c>
      <c r="M21" s="45">
        <f t="shared" si="7"/>
        <v>719</v>
      </c>
      <c r="N21" s="39" t="s">
        <v>67</v>
      </c>
      <c r="O21" s="38">
        <v>2</v>
      </c>
      <c r="P21" s="38">
        <v>2</v>
      </c>
      <c r="Q21" s="38">
        <v>3</v>
      </c>
      <c r="R21" s="38">
        <v>2</v>
      </c>
      <c r="S21" s="38">
        <v>1</v>
      </c>
      <c r="T21" s="46">
        <f t="shared" si="1"/>
        <v>10</v>
      </c>
      <c r="U21" s="47" t="s">
        <v>73</v>
      </c>
      <c r="V21" s="41">
        <v>40</v>
      </c>
      <c r="W21" s="39" t="s">
        <v>70</v>
      </c>
      <c r="X21" s="39" t="s">
        <v>71</v>
      </c>
      <c r="Y21" s="48">
        <v>2</v>
      </c>
      <c r="Z21" s="48">
        <v>2</v>
      </c>
      <c r="AA21" s="48">
        <v>3</v>
      </c>
      <c r="AB21" s="48"/>
      <c r="AC21" s="46">
        <f t="shared" si="6"/>
        <v>7</v>
      </c>
      <c r="AD21" s="50">
        <f t="shared" si="2"/>
        <v>17</v>
      </c>
      <c r="AE21" s="41" t="s">
        <v>79</v>
      </c>
      <c r="AF21" s="41"/>
      <c r="AG21" s="51"/>
      <c r="AH21" s="51"/>
    </row>
    <row r="22" spans="1:34" s="130" customFormat="1" ht="80.099999999999994" customHeight="1" x14ac:dyDescent="0.25">
      <c r="A22" s="55" t="s">
        <v>151</v>
      </c>
      <c r="B22" s="41" t="s">
        <v>41</v>
      </c>
      <c r="C22" s="39" t="s">
        <v>45</v>
      </c>
      <c r="D22" s="40" t="s">
        <v>152</v>
      </c>
      <c r="E22" s="39" t="s">
        <v>153</v>
      </c>
      <c r="F22" s="39" t="s">
        <v>57</v>
      </c>
      <c r="G22" s="41">
        <v>47.0105</v>
      </c>
      <c r="H22" s="41" t="s">
        <v>59</v>
      </c>
      <c r="I22" s="39" t="s">
        <v>60</v>
      </c>
      <c r="J22" s="42">
        <v>37481.599999999999</v>
      </c>
      <c r="K22" s="97">
        <v>61963.199999999997</v>
      </c>
      <c r="L22" s="41">
        <v>786</v>
      </c>
      <c r="M22" s="45">
        <f t="shared" si="7"/>
        <v>393</v>
      </c>
      <c r="N22" s="39" t="s">
        <v>67</v>
      </c>
      <c r="O22" s="38">
        <v>2</v>
      </c>
      <c r="P22" s="38">
        <v>1</v>
      </c>
      <c r="Q22" s="38">
        <v>3</v>
      </c>
      <c r="R22" s="38">
        <v>3</v>
      </c>
      <c r="S22" s="38">
        <v>1</v>
      </c>
      <c r="T22" s="46">
        <f t="shared" si="1"/>
        <v>10</v>
      </c>
      <c r="U22" s="47" t="s">
        <v>69</v>
      </c>
      <c r="V22" s="41">
        <v>120</v>
      </c>
      <c r="W22" s="39" t="s">
        <v>70</v>
      </c>
      <c r="X22" s="39" t="s">
        <v>71</v>
      </c>
      <c r="Y22" s="55">
        <v>2</v>
      </c>
      <c r="Z22" s="55">
        <v>3</v>
      </c>
      <c r="AA22" s="55">
        <v>3</v>
      </c>
      <c r="AB22" s="48"/>
      <c r="AC22" s="46">
        <f t="shared" si="6"/>
        <v>8</v>
      </c>
      <c r="AD22" s="50">
        <f t="shared" si="2"/>
        <v>18</v>
      </c>
      <c r="AE22" s="41" t="s">
        <v>79</v>
      </c>
      <c r="AF22" s="41"/>
      <c r="AG22" s="51"/>
      <c r="AH22" s="51"/>
    </row>
    <row r="23" spans="1:34" s="130" customFormat="1" ht="80.099999999999994" customHeight="1" x14ac:dyDescent="0.25">
      <c r="A23" s="55" t="s">
        <v>154</v>
      </c>
      <c r="B23" s="41" t="s">
        <v>41</v>
      </c>
      <c r="C23" s="39" t="s">
        <v>45</v>
      </c>
      <c r="D23" s="40" t="s">
        <v>155</v>
      </c>
      <c r="E23" s="39" t="s">
        <v>156</v>
      </c>
      <c r="F23" s="39" t="s">
        <v>157</v>
      </c>
      <c r="G23" s="41">
        <v>15.061299999999999</v>
      </c>
      <c r="H23" s="39" t="s">
        <v>56</v>
      </c>
      <c r="I23" s="39" t="s">
        <v>58</v>
      </c>
      <c r="J23" s="42">
        <v>39603.199999999997</v>
      </c>
      <c r="K23" s="43">
        <v>87796.800000000003</v>
      </c>
      <c r="L23" s="44">
        <v>1438</v>
      </c>
      <c r="M23" s="45">
        <f t="shared" si="7"/>
        <v>719</v>
      </c>
      <c r="N23" s="39" t="s">
        <v>67</v>
      </c>
      <c r="O23" s="38">
        <v>2</v>
      </c>
      <c r="P23" s="38">
        <v>2</v>
      </c>
      <c r="Q23" s="38">
        <v>3</v>
      </c>
      <c r="R23" s="38">
        <v>3</v>
      </c>
      <c r="S23" s="38">
        <v>1</v>
      </c>
      <c r="T23" s="46">
        <f t="shared" si="1"/>
        <v>11</v>
      </c>
      <c r="U23" s="47" t="s">
        <v>94</v>
      </c>
      <c r="V23" s="41">
        <v>160</v>
      </c>
      <c r="W23" s="39" t="s">
        <v>70</v>
      </c>
      <c r="X23" s="39" t="s">
        <v>71</v>
      </c>
      <c r="Y23" s="48">
        <v>2</v>
      </c>
      <c r="Z23" s="48">
        <v>3</v>
      </c>
      <c r="AA23" s="48">
        <v>3</v>
      </c>
      <c r="AB23" s="48"/>
      <c r="AC23" s="46">
        <f t="shared" si="6"/>
        <v>8</v>
      </c>
      <c r="AD23" s="50">
        <f t="shared" si="2"/>
        <v>19</v>
      </c>
      <c r="AE23" s="41" t="s">
        <v>79</v>
      </c>
      <c r="AF23" s="41"/>
      <c r="AG23" s="51"/>
      <c r="AH23" s="51"/>
    </row>
    <row r="24" spans="1:34" s="130" customFormat="1" ht="80.099999999999994" customHeight="1" x14ac:dyDescent="0.25">
      <c r="A24" s="55" t="s">
        <v>169</v>
      </c>
      <c r="B24" s="41" t="s">
        <v>41</v>
      </c>
      <c r="C24" s="39" t="s">
        <v>45</v>
      </c>
      <c r="D24" s="40" t="s">
        <v>170</v>
      </c>
      <c r="E24" s="39" t="s">
        <v>171</v>
      </c>
      <c r="F24" s="39" t="s">
        <v>50</v>
      </c>
      <c r="G24" s="41">
        <v>47.030299999999997</v>
      </c>
      <c r="H24" s="39" t="s">
        <v>56</v>
      </c>
      <c r="I24" s="39" t="s">
        <v>58</v>
      </c>
      <c r="J24" s="142">
        <v>38625.599999999999</v>
      </c>
      <c r="K24" s="43">
        <v>62524.800000000003</v>
      </c>
      <c r="L24" s="44">
        <v>1438</v>
      </c>
      <c r="M24" s="45">
        <f t="shared" si="7"/>
        <v>719</v>
      </c>
      <c r="N24" s="39" t="s">
        <v>67</v>
      </c>
      <c r="O24" s="38">
        <v>2</v>
      </c>
      <c r="P24" s="38">
        <v>2</v>
      </c>
      <c r="Q24" s="38">
        <v>3</v>
      </c>
      <c r="R24" s="38">
        <v>3</v>
      </c>
      <c r="S24" s="38">
        <v>1</v>
      </c>
      <c r="T24" s="46">
        <f t="shared" si="1"/>
        <v>11</v>
      </c>
      <c r="U24" s="47" t="s">
        <v>73</v>
      </c>
      <c r="V24" s="41">
        <v>150</v>
      </c>
      <c r="W24" s="39" t="s">
        <v>70</v>
      </c>
      <c r="X24" s="39" t="s">
        <v>71</v>
      </c>
      <c r="Y24" s="48">
        <v>2</v>
      </c>
      <c r="Z24" s="48">
        <v>3</v>
      </c>
      <c r="AA24" s="48">
        <v>3</v>
      </c>
      <c r="AB24" s="48"/>
      <c r="AC24" s="46">
        <f t="shared" si="6"/>
        <v>8</v>
      </c>
      <c r="AD24" s="50">
        <f t="shared" si="2"/>
        <v>19</v>
      </c>
      <c r="AE24" s="41" t="s">
        <v>79</v>
      </c>
      <c r="AF24" s="41"/>
      <c r="AG24" s="51"/>
      <c r="AH24" s="51"/>
    </row>
    <row r="25" spans="1:34" s="130" customFormat="1" ht="80.099999999999994" customHeight="1" x14ac:dyDescent="0.25">
      <c r="A25" s="55" t="s">
        <v>181</v>
      </c>
      <c r="B25" s="41" t="s">
        <v>41</v>
      </c>
      <c r="C25" s="39" t="s">
        <v>45</v>
      </c>
      <c r="D25" s="40" t="s">
        <v>170</v>
      </c>
      <c r="E25" s="39" t="s">
        <v>171</v>
      </c>
      <c r="F25" s="39" t="s">
        <v>106</v>
      </c>
      <c r="G25" s="41">
        <v>15.1302</v>
      </c>
      <c r="H25" s="39" t="s">
        <v>108</v>
      </c>
      <c r="I25" s="39" t="s">
        <v>109</v>
      </c>
      <c r="J25" s="142" t="s">
        <v>110</v>
      </c>
      <c r="K25" s="97">
        <v>69388.800000000003</v>
      </c>
      <c r="L25" s="41">
        <v>844</v>
      </c>
      <c r="M25" s="45">
        <f t="shared" si="7"/>
        <v>422</v>
      </c>
      <c r="N25" s="39" t="s">
        <v>67</v>
      </c>
      <c r="O25" s="38">
        <v>2</v>
      </c>
      <c r="P25" s="38">
        <v>1</v>
      </c>
      <c r="Q25" s="38">
        <v>3</v>
      </c>
      <c r="R25" s="38">
        <v>3</v>
      </c>
      <c r="S25" s="38">
        <v>1</v>
      </c>
      <c r="T25" s="46">
        <f t="shared" si="1"/>
        <v>10</v>
      </c>
      <c r="U25" s="47" t="s">
        <v>111</v>
      </c>
      <c r="V25" s="41">
        <v>150</v>
      </c>
      <c r="W25" s="39" t="s">
        <v>70</v>
      </c>
      <c r="X25" s="39" t="s">
        <v>71</v>
      </c>
      <c r="Y25" s="48">
        <v>2</v>
      </c>
      <c r="Z25" s="48">
        <v>3</v>
      </c>
      <c r="AA25" s="48">
        <v>3</v>
      </c>
      <c r="AB25" s="48"/>
      <c r="AC25" s="46">
        <f t="shared" si="6"/>
        <v>8</v>
      </c>
      <c r="AD25" s="50">
        <f t="shared" si="2"/>
        <v>18</v>
      </c>
      <c r="AE25" s="41" t="s">
        <v>79</v>
      </c>
      <c r="AF25" s="41"/>
      <c r="AG25" s="51"/>
      <c r="AH25" s="51"/>
    </row>
    <row r="26" spans="1:34" s="130" customFormat="1" ht="80.099999999999994" customHeight="1" x14ac:dyDescent="0.25">
      <c r="A26" s="55" t="s">
        <v>189</v>
      </c>
      <c r="B26" s="41" t="s">
        <v>41</v>
      </c>
      <c r="C26" s="39" t="s">
        <v>45</v>
      </c>
      <c r="D26" s="40" t="s">
        <v>191</v>
      </c>
      <c r="E26" s="39" t="s">
        <v>192</v>
      </c>
      <c r="F26" s="39" t="s">
        <v>50</v>
      </c>
      <c r="G26" s="41">
        <v>47.030299999999997</v>
      </c>
      <c r="H26" s="39" t="s">
        <v>56</v>
      </c>
      <c r="I26" s="39" t="s">
        <v>58</v>
      </c>
      <c r="J26" s="42">
        <v>38625.599999999999</v>
      </c>
      <c r="K26" s="43">
        <v>63772.800000000003</v>
      </c>
      <c r="L26" s="44">
        <v>1438</v>
      </c>
      <c r="M26" s="45">
        <f t="shared" si="7"/>
        <v>719</v>
      </c>
      <c r="N26" s="39" t="s">
        <v>67</v>
      </c>
      <c r="O26" s="38">
        <v>2</v>
      </c>
      <c r="P26" s="38">
        <v>2</v>
      </c>
      <c r="Q26" s="38">
        <v>3</v>
      </c>
      <c r="R26" s="38">
        <v>2</v>
      </c>
      <c r="S26" s="38">
        <v>1</v>
      </c>
      <c r="T26" s="46">
        <f t="shared" si="1"/>
        <v>10</v>
      </c>
      <c r="U26" s="47" t="s">
        <v>73</v>
      </c>
      <c r="V26" s="41">
        <v>120</v>
      </c>
      <c r="W26" s="39" t="s">
        <v>70</v>
      </c>
      <c r="X26" s="39" t="s">
        <v>71</v>
      </c>
      <c r="Y26" s="48">
        <v>2</v>
      </c>
      <c r="Z26" s="48">
        <v>3</v>
      </c>
      <c r="AA26" s="48">
        <v>3</v>
      </c>
      <c r="AB26" s="48"/>
      <c r="AC26" s="46">
        <f t="shared" si="6"/>
        <v>8</v>
      </c>
      <c r="AD26" s="50">
        <f t="shared" si="2"/>
        <v>18</v>
      </c>
      <c r="AE26" s="41" t="s">
        <v>79</v>
      </c>
      <c r="AF26" s="41"/>
      <c r="AG26" s="51"/>
      <c r="AH26" s="51"/>
    </row>
    <row r="27" spans="1:34" s="130" customFormat="1" ht="80.099999999999994" customHeight="1" x14ac:dyDescent="0.25">
      <c r="A27" s="55" t="s">
        <v>197</v>
      </c>
      <c r="B27" s="41" t="s">
        <v>41</v>
      </c>
      <c r="C27" s="39" t="s">
        <v>45</v>
      </c>
      <c r="D27" s="40" t="s">
        <v>198</v>
      </c>
      <c r="E27" s="39" t="s">
        <v>85</v>
      </c>
      <c r="F27" s="39" t="s">
        <v>106</v>
      </c>
      <c r="G27" s="41">
        <v>15.1302</v>
      </c>
      <c r="H27" s="39" t="s">
        <v>108</v>
      </c>
      <c r="I27" s="39" t="s">
        <v>109</v>
      </c>
      <c r="J27" s="42" t="s">
        <v>110</v>
      </c>
      <c r="K27" s="97">
        <v>65416</v>
      </c>
      <c r="L27" s="41">
        <v>844</v>
      </c>
      <c r="M27" s="45">
        <f t="shared" si="7"/>
        <v>422</v>
      </c>
      <c r="N27" s="39" t="s">
        <v>201</v>
      </c>
      <c r="O27" s="38">
        <v>2</v>
      </c>
      <c r="P27" s="38">
        <v>1</v>
      </c>
      <c r="Q27" s="38">
        <v>3</v>
      </c>
      <c r="R27" s="38">
        <v>3</v>
      </c>
      <c r="S27" s="38">
        <v>1</v>
      </c>
      <c r="T27" s="46">
        <f t="shared" si="1"/>
        <v>10</v>
      </c>
      <c r="U27" s="47" t="s">
        <v>111</v>
      </c>
      <c r="V27" s="41">
        <v>150</v>
      </c>
      <c r="W27" s="39" t="s">
        <v>70</v>
      </c>
      <c r="X27" s="39" t="s">
        <v>71</v>
      </c>
      <c r="Y27" s="48">
        <v>3</v>
      </c>
      <c r="Z27" s="48">
        <v>3</v>
      </c>
      <c r="AA27" s="48">
        <v>3</v>
      </c>
      <c r="AB27" s="48"/>
      <c r="AC27" s="46">
        <f t="shared" si="6"/>
        <v>9</v>
      </c>
      <c r="AD27" s="50">
        <f t="shared" si="2"/>
        <v>19</v>
      </c>
      <c r="AE27" s="41" t="s">
        <v>79</v>
      </c>
      <c r="AF27" s="41"/>
      <c r="AG27" s="51"/>
      <c r="AH27" s="51"/>
    </row>
    <row r="28" spans="1:34" s="130" customFormat="1" ht="80.099999999999994" customHeight="1" x14ac:dyDescent="0.25">
      <c r="A28" s="55" t="s">
        <v>213</v>
      </c>
      <c r="B28" s="41" t="s">
        <v>41</v>
      </c>
      <c r="C28" s="39" t="s">
        <v>45</v>
      </c>
      <c r="D28" s="40" t="s">
        <v>214</v>
      </c>
      <c r="E28" s="39" t="s">
        <v>85</v>
      </c>
      <c r="F28" s="39" t="s">
        <v>106</v>
      </c>
      <c r="G28" s="41">
        <v>15.1302</v>
      </c>
      <c r="H28" s="39" t="s">
        <v>108</v>
      </c>
      <c r="I28" s="39" t="s">
        <v>109</v>
      </c>
      <c r="J28" s="42" t="s">
        <v>110</v>
      </c>
      <c r="K28" s="97">
        <v>65416</v>
      </c>
      <c r="L28" s="41">
        <v>844</v>
      </c>
      <c r="M28" s="45">
        <f t="shared" si="7"/>
        <v>422</v>
      </c>
      <c r="N28" s="39" t="s">
        <v>201</v>
      </c>
      <c r="O28" s="38">
        <v>2</v>
      </c>
      <c r="P28" s="38">
        <v>1</v>
      </c>
      <c r="Q28" s="38">
        <v>3</v>
      </c>
      <c r="R28" s="38">
        <v>3</v>
      </c>
      <c r="S28" s="38">
        <v>1</v>
      </c>
      <c r="T28" s="46">
        <f t="shared" si="1"/>
        <v>10</v>
      </c>
      <c r="U28" s="47" t="s">
        <v>111</v>
      </c>
      <c r="V28" s="41">
        <v>50</v>
      </c>
      <c r="W28" s="39" t="s">
        <v>70</v>
      </c>
      <c r="X28" s="39" t="s">
        <v>71</v>
      </c>
      <c r="Y28" s="48">
        <v>2</v>
      </c>
      <c r="Z28" s="48">
        <v>2</v>
      </c>
      <c r="AA28" s="48">
        <v>3</v>
      </c>
      <c r="AB28" s="48"/>
      <c r="AC28" s="46">
        <f t="shared" si="6"/>
        <v>7</v>
      </c>
      <c r="AD28" s="50">
        <f t="shared" si="2"/>
        <v>17</v>
      </c>
      <c r="AE28" s="41" t="s">
        <v>79</v>
      </c>
      <c r="AF28" s="41"/>
      <c r="AG28" s="51"/>
      <c r="AH28" s="51"/>
    </row>
    <row r="29" spans="1:34" s="130" customFormat="1" ht="80.099999999999994" customHeight="1" x14ac:dyDescent="0.25">
      <c r="A29" s="55" t="s">
        <v>223</v>
      </c>
      <c r="B29" s="41" t="s">
        <v>41</v>
      </c>
      <c r="C29" s="39" t="s">
        <v>45</v>
      </c>
      <c r="D29" s="40" t="s">
        <v>225</v>
      </c>
      <c r="E29" s="39" t="s">
        <v>192</v>
      </c>
      <c r="F29" s="39" t="s">
        <v>50</v>
      </c>
      <c r="G29" s="41">
        <v>47.030299999999997</v>
      </c>
      <c r="H29" s="39" t="s">
        <v>56</v>
      </c>
      <c r="I29" s="39" t="s">
        <v>58</v>
      </c>
      <c r="J29" s="42">
        <v>38625.599999999999</v>
      </c>
      <c r="K29" s="43">
        <v>63772.800000000003</v>
      </c>
      <c r="L29" s="44">
        <v>1438</v>
      </c>
      <c r="M29" s="45">
        <f t="shared" si="7"/>
        <v>719</v>
      </c>
      <c r="N29" s="39" t="s">
        <v>67</v>
      </c>
      <c r="O29" s="38">
        <v>2</v>
      </c>
      <c r="P29" s="38">
        <v>2</v>
      </c>
      <c r="Q29" s="38">
        <v>3</v>
      </c>
      <c r="R29" s="38">
        <v>2</v>
      </c>
      <c r="S29" s="38">
        <v>1</v>
      </c>
      <c r="T29" s="46">
        <f t="shared" si="1"/>
        <v>10</v>
      </c>
      <c r="U29" s="47" t="s">
        <v>73</v>
      </c>
      <c r="V29" s="41">
        <v>40</v>
      </c>
      <c r="W29" s="39" t="s">
        <v>70</v>
      </c>
      <c r="X29" s="39" t="s">
        <v>71</v>
      </c>
      <c r="Y29" s="48">
        <v>2</v>
      </c>
      <c r="Z29" s="48">
        <v>2</v>
      </c>
      <c r="AA29" s="48">
        <v>3</v>
      </c>
      <c r="AB29" s="48"/>
      <c r="AC29" s="46">
        <f t="shared" si="6"/>
        <v>7</v>
      </c>
      <c r="AD29" s="50">
        <f t="shared" si="2"/>
        <v>17</v>
      </c>
      <c r="AE29" s="41" t="s">
        <v>79</v>
      </c>
      <c r="AF29" s="41"/>
      <c r="AG29" s="51"/>
      <c r="AH29" s="51"/>
    </row>
    <row r="30" spans="1:34" s="130" customFormat="1" ht="80.099999999999994" customHeight="1" x14ac:dyDescent="0.25">
      <c r="A30" s="55" t="s">
        <v>233</v>
      </c>
      <c r="B30" s="41" t="s">
        <v>41</v>
      </c>
      <c r="C30" s="39" t="s">
        <v>45</v>
      </c>
      <c r="D30" s="40" t="s">
        <v>234</v>
      </c>
      <c r="E30" s="39" t="s">
        <v>192</v>
      </c>
      <c r="F30" s="39" t="s">
        <v>50</v>
      </c>
      <c r="G30" s="41">
        <v>47.030299999999997</v>
      </c>
      <c r="H30" s="39" t="s">
        <v>56</v>
      </c>
      <c r="I30" s="39" t="s">
        <v>58</v>
      </c>
      <c r="J30" s="42">
        <v>38625.599999999999</v>
      </c>
      <c r="K30" s="43">
        <v>63772.800000000003</v>
      </c>
      <c r="L30" s="44">
        <v>1438</v>
      </c>
      <c r="M30" s="45">
        <f t="shared" si="7"/>
        <v>719</v>
      </c>
      <c r="N30" s="39" t="s">
        <v>67</v>
      </c>
      <c r="O30" s="38">
        <v>2</v>
      </c>
      <c r="P30" s="38">
        <v>2</v>
      </c>
      <c r="Q30" s="38">
        <v>3</v>
      </c>
      <c r="R30" s="38">
        <v>2</v>
      </c>
      <c r="S30" s="38">
        <v>1</v>
      </c>
      <c r="T30" s="46">
        <f t="shared" si="1"/>
        <v>10</v>
      </c>
      <c r="U30" s="47" t="s">
        <v>73</v>
      </c>
      <c r="V30" s="41">
        <v>120</v>
      </c>
      <c r="W30" s="39" t="s">
        <v>70</v>
      </c>
      <c r="X30" s="39" t="s">
        <v>71</v>
      </c>
      <c r="Y30" s="48">
        <v>2</v>
      </c>
      <c r="Z30" s="48">
        <v>3</v>
      </c>
      <c r="AA30" s="48">
        <v>3</v>
      </c>
      <c r="AB30" s="48"/>
      <c r="AC30" s="46">
        <f t="shared" si="6"/>
        <v>8</v>
      </c>
      <c r="AD30" s="50">
        <f t="shared" si="2"/>
        <v>18</v>
      </c>
      <c r="AE30" s="41" t="s">
        <v>79</v>
      </c>
      <c r="AF30" s="41"/>
      <c r="AG30" s="51"/>
      <c r="AH30" s="51"/>
    </row>
    <row r="31" spans="1:34" s="130" customFormat="1" ht="80.099999999999994" customHeight="1" x14ac:dyDescent="0.25">
      <c r="A31" s="55" t="s">
        <v>236</v>
      </c>
      <c r="B31" s="41" t="s">
        <v>41</v>
      </c>
      <c r="C31" s="39" t="s">
        <v>45</v>
      </c>
      <c r="D31" s="40" t="s">
        <v>238</v>
      </c>
      <c r="E31" s="39" t="s">
        <v>192</v>
      </c>
      <c r="F31" s="39" t="s">
        <v>50</v>
      </c>
      <c r="G31" s="41">
        <v>47.030299999999997</v>
      </c>
      <c r="H31" s="39" t="s">
        <v>56</v>
      </c>
      <c r="I31" s="39" t="s">
        <v>58</v>
      </c>
      <c r="J31" s="42">
        <v>38625.599999999999</v>
      </c>
      <c r="K31" s="43">
        <v>63772.800000000003</v>
      </c>
      <c r="L31" s="44">
        <v>1438</v>
      </c>
      <c r="M31" s="45">
        <f t="shared" si="7"/>
        <v>719</v>
      </c>
      <c r="N31" s="39" t="s">
        <v>67</v>
      </c>
      <c r="O31" s="38">
        <v>2</v>
      </c>
      <c r="P31" s="38">
        <v>2</v>
      </c>
      <c r="Q31" s="38">
        <v>3</v>
      </c>
      <c r="R31" s="38">
        <v>2</v>
      </c>
      <c r="S31" s="38">
        <v>1</v>
      </c>
      <c r="T31" s="46">
        <f t="shared" si="1"/>
        <v>10</v>
      </c>
      <c r="U31" s="47" t="s">
        <v>73</v>
      </c>
      <c r="V31" s="41">
        <v>420</v>
      </c>
      <c r="W31" s="39" t="s">
        <v>244</v>
      </c>
      <c r="X31" s="39" t="s">
        <v>71</v>
      </c>
      <c r="Y31" s="48">
        <v>2</v>
      </c>
      <c r="Z31" s="48">
        <v>3</v>
      </c>
      <c r="AA31" s="48">
        <v>3</v>
      </c>
      <c r="AB31" s="48"/>
      <c r="AC31" s="46">
        <f t="shared" si="6"/>
        <v>8</v>
      </c>
      <c r="AD31" s="50">
        <f t="shared" si="2"/>
        <v>18</v>
      </c>
      <c r="AE31" s="41" t="s">
        <v>79</v>
      </c>
      <c r="AF31" s="41"/>
      <c r="AG31" s="51"/>
      <c r="AH31" s="51"/>
    </row>
    <row r="32" spans="1:34" s="130" customFormat="1" ht="80.099999999999994" customHeight="1" x14ac:dyDescent="0.25">
      <c r="A32" s="55" t="s">
        <v>246</v>
      </c>
      <c r="B32" s="41" t="s">
        <v>41</v>
      </c>
      <c r="C32" s="39" t="s">
        <v>45</v>
      </c>
      <c r="D32" s="40" t="s">
        <v>248</v>
      </c>
      <c r="E32" s="39" t="s">
        <v>192</v>
      </c>
      <c r="F32" s="56" t="s">
        <v>50</v>
      </c>
      <c r="G32" s="51">
        <v>47.030299999999997</v>
      </c>
      <c r="H32" s="56" t="s">
        <v>56</v>
      </c>
      <c r="I32" s="39" t="s">
        <v>58</v>
      </c>
      <c r="J32" s="142">
        <v>38625.599999999999</v>
      </c>
      <c r="K32" s="124">
        <v>63772.800000000003</v>
      </c>
      <c r="L32" s="125">
        <v>1438</v>
      </c>
      <c r="M32" s="45">
        <f t="shared" si="7"/>
        <v>719</v>
      </c>
      <c r="N32" s="39" t="s">
        <v>67</v>
      </c>
      <c r="O32" s="38">
        <v>2</v>
      </c>
      <c r="P32" s="38">
        <v>2</v>
      </c>
      <c r="Q32" s="38">
        <v>3</v>
      </c>
      <c r="R32" s="38">
        <v>2</v>
      </c>
      <c r="S32" s="38">
        <v>1</v>
      </c>
      <c r="T32" s="46">
        <f t="shared" si="1"/>
        <v>10</v>
      </c>
      <c r="U32" s="47" t="s">
        <v>73</v>
      </c>
      <c r="V32" s="41">
        <v>420</v>
      </c>
      <c r="W32" s="39" t="s">
        <v>244</v>
      </c>
      <c r="X32" s="39" t="s">
        <v>71</v>
      </c>
      <c r="Y32" s="48">
        <v>2</v>
      </c>
      <c r="Z32" s="48">
        <v>3</v>
      </c>
      <c r="AA32" s="48">
        <v>3</v>
      </c>
      <c r="AB32" s="48"/>
      <c r="AC32" s="46">
        <f t="shared" si="6"/>
        <v>8</v>
      </c>
      <c r="AD32" s="50">
        <f t="shared" si="2"/>
        <v>18</v>
      </c>
      <c r="AE32" s="41" t="s">
        <v>79</v>
      </c>
      <c r="AF32" s="41"/>
      <c r="AG32" s="51"/>
      <c r="AH32" s="51"/>
    </row>
    <row r="33" spans="1:34" s="130" customFormat="1" ht="80.099999999999994" customHeight="1" x14ac:dyDescent="0.25">
      <c r="A33" s="55" t="s">
        <v>256</v>
      </c>
      <c r="B33" s="41" t="s">
        <v>41</v>
      </c>
      <c r="C33" s="39" t="s">
        <v>45</v>
      </c>
      <c r="D33" s="40" t="s">
        <v>258</v>
      </c>
      <c r="E33" s="39" t="s">
        <v>192</v>
      </c>
      <c r="F33" s="39" t="s">
        <v>50</v>
      </c>
      <c r="G33" s="41">
        <v>47.030299999999997</v>
      </c>
      <c r="H33" s="39" t="s">
        <v>56</v>
      </c>
      <c r="I33" s="39" t="s">
        <v>58</v>
      </c>
      <c r="J33" s="42">
        <v>38625.599999999999</v>
      </c>
      <c r="K33" s="43">
        <v>63772.800000000003</v>
      </c>
      <c r="L33" s="44">
        <v>1438</v>
      </c>
      <c r="M33" s="45">
        <f t="shared" si="7"/>
        <v>719</v>
      </c>
      <c r="N33" s="39" t="s">
        <v>67</v>
      </c>
      <c r="O33" s="38">
        <v>2</v>
      </c>
      <c r="P33" s="38">
        <v>2</v>
      </c>
      <c r="Q33" s="38">
        <v>3</v>
      </c>
      <c r="R33" s="38">
        <v>2</v>
      </c>
      <c r="S33" s="38">
        <v>1</v>
      </c>
      <c r="T33" s="46">
        <f t="shared" si="1"/>
        <v>10</v>
      </c>
      <c r="U33" s="47" t="s">
        <v>73</v>
      </c>
      <c r="V33" s="41">
        <v>420</v>
      </c>
      <c r="W33" s="39" t="s">
        <v>244</v>
      </c>
      <c r="X33" s="39" t="s">
        <v>71</v>
      </c>
      <c r="Y33" s="48">
        <v>2</v>
      </c>
      <c r="Z33" s="48">
        <v>3</v>
      </c>
      <c r="AA33" s="48">
        <v>3</v>
      </c>
      <c r="AB33" s="48"/>
      <c r="AC33" s="46">
        <f t="shared" si="6"/>
        <v>8</v>
      </c>
      <c r="AD33" s="50">
        <f t="shared" si="2"/>
        <v>18</v>
      </c>
      <c r="AE33" s="41" t="s">
        <v>79</v>
      </c>
      <c r="AF33" s="41"/>
      <c r="AG33" s="51"/>
      <c r="AH33" s="51"/>
    </row>
    <row r="34" spans="1:34" s="130" customFormat="1" ht="80.099999999999994" customHeight="1" x14ac:dyDescent="0.25">
      <c r="A34" s="55" t="s">
        <v>266</v>
      </c>
      <c r="B34" s="41" t="s">
        <v>41</v>
      </c>
      <c r="C34" s="39" t="s">
        <v>45</v>
      </c>
      <c r="D34" s="40" t="s">
        <v>267</v>
      </c>
      <c r="E34" s="39" t="s">
        <v>192</v>
      </c>
      <c r="F34" s="39" t="s">
        <v>50</v>
      </c>
      <c r="G34" s="41">
        <v>47.030299999999997</v>
      </c>
      <c r="H34" s="39" t="s">
        <v>56</v>
      </c>
      <c r="I34" s="39" t="s">
        <v>58</v>
      </c>
      <c r="J34" s="42">
        <v>38625.599999999999</v>
      </c>
      <c r="K34" s="43">
        <v>63772.800000000003</v>
      </c>
      <c r="L34" s="44">
        <v>1438</v>
      </c>
      <c r="M34" s="45">
        <f t="shared" si="7"/>
        <v>719</v>
      </c>
      <c r="N34" s="39" t="s">
        <v>67</v>
      </c>
      <c r="O34" s="38">
        <v>2</v>
      </c>
      <c r="P34" s="38">
        <v>2</v>
      </c>
      <c r="Q34" s="38">
        <v>3</v>
      </c>
      <c r="R34" s="38">
        <v>2</v>
      </c>
      <c r="S34" s="38">
        <v>1</v>
      </c>
      <c r="T34" s="46">
        <f t="shared" si="1"/>
        <v>10</v>
      </c>
      <c r="U34" s="47" t="s">
        <v>73</v>
      </c>
      <c r="V34" s="41">
        <v>420</v>
      </c>
      <c r="W34" s="39" t="s">
        <v>244</v>
      </c>
      <c r="X34" s="39" t="s">
        <v>71</v>
      </c>
      <c r="Y34" s="48">
        <v>2</v>
      </c>
      <c r="Z34" s="48">
        <v>3</v>
      </c>
      <c r="AA34" s="48">
        <v>3</v>
      </c>
      <c r="AB34" s="48"/>
      <c r="AC34" s="46">
        <f t="shared" si="6"/>
        <v>8</v>
      </c>
      <c r="AD34" s="50">
        <f t="shared" si="2"/>
        <v>18</v>
      </c>
      <c r="AE34" s="41" t="s">
        <v>79</v>
      </c>
      <c r="AF34" s="41"/>
      <c r="AG34" s="51"/>
      <c r="AH34" s="51"/>
    </row>
    <row r="35" spans="1:34" s="130" customFormat="1" ht="80.099999999999994" customHeight="1" x14ac:dyDescent="0.25">
      <c r="A35" s="55" t="s">
        <v>274</v>
      </c>
      <c r="B35" s="41" t="s">
        <v>41</v>
      </c>
      <c r="C35" s="39" t="s">
        <v>45</v>
      </c>
      <c r="D35" s="40" t="s">
        <v>275</v>
      </c>
      <c r="E35" s="39" t="s">
        <v>192</v>
      </c>
      <c r="F35" s="39" t="s">
        <v>50</v>
      </c>
      <c r="G35" s="41">
        <v>47.030299999999997</v>
      </c>
      <c r="H35" s="39" t="s">
        <v>56</v>
      </c>
      <c r="I35" s="39" t="s">
        <v>58</v>
      </c>
      <c r="J35" s="42">
        <v>38625.599999999999</v>
      </c>
      <c r="K35" s="43">
        <v>63772.800000000003</v>
      </c>
      <c r="L35" s="44">
        <v>1438</v>
      </c>
      <c r="M35" s="45">
        <f t="shared" si="7"/>
        <v>719</v>
      </c>
      <c r="N35" s="39" t="s">
        <v>67</v>
      </c>
      <c r="O35" s="38">
        <v>2</v>
      </c>
      <c r="P35" s="38">
        <v>2</v>
      </c>
      <c r="Q35" s="38">
        <v>3</v>
      </c>
      <c r="R35" s="38">
        <v>2</v>
      </c>
      <c r="S35" s="38">
        <v>1</v>
      </c>
      <c r="T35" s="46">
        <f t="shared" si="1"/>
        <v>10</v>
      </c>
      <c r="U35" s="47" t="s">
        <v>73</v>
      </c>
      <c r="V35" s="41">
        <v>420</v>
      </c>
      <c r="W35" s="39" t="s">
        <v>244</v>
      </c>
      <c r="X35" s="39" t="s">
        <v>71</v>
      </c>
      <c r="Y35" s="48">
        <v>2</v>
      </c>
      <c r="Z35" s="48">
        <v>3</v>
      </c>
      <c r="AA35" s="48">
        <v>3</v>
      </c>
      <c r="AB35" s="48"/>
      <c r="AC35" s="46">
        <f t="shared" si="6"/>
        <v>8</v>
      </c>
      <c r="AD35" s="50">
        <f t="shared" si="2"/>
        <v>18</v>
      </c>
      <c r="AE35" s="41" t="s">
        <v>79</v>
      </c>
      <c r="AF35" s="41"/>
      <c r="AG35" s="51"/>
      <c r="AH35" s="51"/>
    </row>
    <row r="36" spans="1:34" s="130" customFormat="1" ht="80.099999999999994" customHeight="1" x14ac:dyDescent="0.25">
      <c r="A36" s="55" t="s">
        <v>276</v>
      </c>
      <c r="B36" s="41" t="s">
        <v>41</v>
      </c>
      <c r="C36" s="39" t="s">
        <v>45</v>
      </c>
      <c r="D36" s="40" t="s">
        <v>277</v>
      </c>
      <c r="E36" s="39" t="s">
        <v>192</v>
      </c>
      <c r="F36" s="39" t="s">
        <v>50</v>
      </c>
      <c r="G36" s="41">
        <v>47.030299999999997</v>
      </c>
      <c r="H36" s="39" t="s">
        <v>56</v>
      </c>
      <c r="I36" s="39" t="s">
        <v>58</v>
      </c>
      <c r="J36" s="42">
        <v>38625.599999999999</v>
      </c>
      <c r="K36" s="43">
        <v>63772.800000000003</v>
      </c>
      <c r="L36" s="44">
        <v>1438</v>
      </c>
      <c r="M36" s="45">
        <f t="shared" si="7"/>
        <v>719</v>
      </c>
      <c r="N36" s="39" t="s">
        <v>67</v>
      </c>
      <c r="O36" s="38">
        <v>2</v>
      </c>
      <c r="P36" s="38">
        <v>2</v>
      </c>
      <c r="Q36" s="38">
        <v>3</v>
      </c>
      <c r="R36" s="38">
        <v>2</v>
      </c>
      <c r="S36" s="38">
        <v>1</v>
      </c>
      <c r="T36" s="46">
        <f t="shared" si="1"/>
        <v>10</v>
      </c>
      <c r="U36" s="47" t="s">
        <v>73</v>
      </c>
      <c r="V36" s="41">
        <v>420</v>
      </c>
      <c r="W36" s="39" t="s">
        <v>244</v>
      </c>
      <c r="X36" s="39" t="s">
        <v>71</v>
      </c>
      <c r="Y36" s="48">
        <v>2</v>
      </c>
      <c r="Z36" s="48">
        <v>3</v>
      </c>
      <c r="AA36" s="48">
        <v>3</v>
      </c>
      <c r="AB36" s="48"/>
      <c r="AC36" s="46">
        <f t="shared" si="6"/>
        <v>8</v>
      </c>
      <c r="AD36" s="50">
        <f t="shared" si="2"/>
        <v>18</v>
      </c>
      <c r="AE36" s="41" t="s">
        <v>79</v>
      </c>
      <c r="AF36" s="41"/>
      <c r="AG36" s="51"/>
      <c r="AH36" s="51"/>
    </row>
    <row r="37" spans="1:34" s="130" customFormat="1" ht="80.099999999999994" customHeight="1" x14ac:dyDescent="0.25">
      <c r="A37" s="55" t="s">
        <v>287</v>
      </c>
      <c r="B37" s="41" t="s">
        <v>41</v>
      </c>
      <c r="C37" s="39" t="s">
        <v>45</v>
      </c>
      <c r="D37" s="40" t="s">
        <v>289</v>
      </c>
      <c r="E37" s="39" t="s">
        <v>291</v>
      </c>
      <c r="F37" s="39" t="s">
        <v>50</v>
      </c>
      <c r="G37" s="41">
        <v>47.030299999999997</v>
      </c>
      <c r="H37" s="39" t="s">
        <v>56</v>
      </c>
      <c r="I37" s="39" t="s">
        <v>58</v>
      </c>
      <c r="J37" s="42">
        <v>38625.599999999999</v>
      </c>
      <c r="K37" s="43">
        <v>62524.800000000003</v>
      </c>
      <c r="L37" s="44">
        <v>1438</v>
      </c>
      <c r="M37" s="45">
        <f t="shared" si="7"/>
        <v>719</v>
      </c>
      <c r="N37" s="39" t="s">
        <v>67</v>
      </c>
      <c r="O37" s="38">
        <v>2</v>
      </c>
      <c r="P37" s="38">
        <v>2</v>
      </c>
      <c r="Q37" s="38">
        <v>3</v>
      </c>
      <c r="R37" s="38">
        <v>3</v>
      </c>
      <c r="S37" s="38">
        <v>1</v>
      </c>
      <c r="T37" s="46">
        <f t="shared" si="1"/>
        <v>11</v>
      </c>
      <c r="U37" s="47" t="s">
        <v>73</v>
      </c>
      <c r="V37" s="41">
        <v>630</v>
      </c>
      <c r="W37" s="39" t="s">
        <v>244</v>
      </c>
      <c r="X37" s="39" t="s">
        <v>71</v>
      </c>
      <c r="Y37" s="48">
        <v>3</v>
      </c>
      <c r="Z37" s="48">
        <v>2</v>
      </c>
      <c r="AA37" s="48">
        <v>3</v>
      </c>
      <c r="AB37" s="48"/>
      <c r="AC37" s="46">
        <f t="shared" si="6"/>
        <v>8</v>
      </c>
      <c r="AD37" s="50">
        <f t="shared" si="2"/>
        <v>19</v>
      </c>
      <c r="AE37" s="41" t="s">
        <v>79</v>
      </c>
      <c r="AF37" s="41"/>
      <c r="AG37" s="51"/>
      <c r="AH37" s="51"/>
    </row>
    <row r="38" spans="1:34" s="130" customFormat="1" ht="80.099999999999994" customHeight="1" x14ac:dyDescent="0.25">
      <c r="A38" s="55" t="s">
        <v>299</v>
      </c>
      <c r="B38" s="41" t="s">
        <v>41</v>
      </c>
      <c r="C38" s="39" t="s">
        <v>45</v>
      </c>
      <c r="D38" s="40" t="s">
        <v>300</v>
      </c>
      <c r="E38" s="39" t="s">
        <v>302</v>
      </c>
      <c r="F38" s="39" t="s">
        <v>50</v>
      </c>
      <c r="G38" s="39">
        <v>15.0406</v>
      </c>
      <c r="H38" s="39" t="s">
        <v>56</v>
      </c>
      <c r="I38" s="39" t="s">
        <v>58</v>
      </c>
      <c r="J38" s="53">
        <v>37772.800000000003</v>
      </c>
      <c r="K38" s="53">
        <v>60174.400000000001</v>
      </c>
      <c r="L38" s="39">
        <v>1438</v>
      </c>
      <c r="M38" s="45">
        <f t="shared" si="7"/>
        <v>719</v>
      </c>
      <c r="N38" s="39" t="s">
        <v>67</v>
      </c>
      <c r="O38" s="38">
        <v>2</v>
      </c>
      <c r="P38" s="38">
        <v>2</v>
      </c>
      <c r="Q38" s="38">
        <v>3</v>
      </c>
      <c r="R38" s="38">
        <v>3</v>
      </c>
      <c r="S38" s="38">
        <v>1</v>
      </c>
      <c r="T38" s="46">
        <f t="shared" si="1"/>
        <v>11</v>
      </c>
      <c r="U38" s="47" t="s">
        <v>311</v>
      </c>
      <c r="V38" s="41">
        <v>40</v>
      </c>
      <c r="W38" s="39" t="s">
        <v>78</v>
      </c>
      <c r="X38" s="39" t="s">
        <v>71</v>
      </c>
      <c r="Y38" s="48">
        <v>2</v>
      </c>
      <c r="Z38" s="48">
        <v>2</v>
      </c>
      <c r="AA38" s="48">
        <v>3</v>
      </c>
      <c r="AB38" s="48"/>
      <c r="AC38" s="46">
        <f t="shared" si="6"/>
        <v>7</v>
      </c>
      <c r="AD38" s="50">
        <f t="shared" si="2"/>
        <v>18</v>
      </c>
      <c r="AE38" s="41" t="s">
        <v>79</v>
      </c>
      <c r="AF38" s="41"/>
      <c r="AG38" s="51"/>
      <c r="AH38" s="51"/>
    </row>
    <row r="39" spans="1:34" s="130" customFormat="1" ht="80.099999999999994" customHeight="1" x14ac:dyDescent="0.25">
      <c r="A39" s="55" t="s">
        <v>315</v>
      </c>
      <c r="B39" s="41" t="s">
        <v>41</v>
      </c>
      <c r="C39" s="39" t="s">
        <v>45</v>
      </c>
      <c r="D39" s="40" t="s">
        <v>318</v>
      </c>
      <c r="E39" s="39" t="s">
        <v>319</v>
      </c>
      <c r="F39" s="39" t="s">
        <v>50</v>
      </c>
      <c r="G39" s="41">
        <v>47.030299999999997</v>
      </c>
      <c r="H39" s="39" t="s">
        <v>56</v>
      </c>
      <c r="I39" s="39" t="s">
        <v>58</v>
      </c>
      <c r="J39" s="42">
        <v>38625.599999999999</v>
      </c>
      <c r="K39" s="43">
        <v>63772.800000000003</v>
      </c>
      <c r="L39" s="44">
        <v>1438</v>
      </c>
      <c r="M39" s="45">
        <f t="shared" si="7"/>
        <v>719</v>
      </c>
      <c r="N39" s="39" t="s">
        <v>67</v>
      </c>
      <c r="O39" s="38">
        <v>2</v>
      </c>
      <c r="P39" s="38">
        <v>2</v>
      </c>
      <c r="Q39" s="38">
        <v>3</v>
      </c>
      <c r="R39" s="38">
        <v>2</v>
      </c>
      <c r="S39" s="38">
        <v>1</v>
      </c>
      <c r="T39" s="46">
        <f t="shared" si="1"/>
        <v>10</v>
      </c>
      <c r="U39" s="47" t="s">
        <v>73</v>
      </c>
      <c r="V39" s="41">
        <v>420</v>
      </c>
      <c r="W39" s="39" t="s">
        <v>244</v>
      </c>
      <c r="X39" s="39" t="s">
        <v>71</v>
      </c>
      <c r="Y39" s="48">
        <v>2</v>
      </c>
      <c r="Z39" s="48">
        <v>3</v>
      </c>
      <c r="AA39" s="48">
        <v>3</v>
      </c>
      <c r="AB39" s="48"/>
      <c r="AC39" s="46">
        <f t="shared" si="6"/>
        <v>8</v>
      </c>
      <c r="AD39" s="50">
        <f t="shared" si="2"/>
        <v>18</v>
      </c>
      <c r="AE39" s="41" t="s">
        <v>79</v>
      </c>
      <c r="AF39" s="41"/>
      <c r="AG39" s="51"/>
      <c r="AH39" s="51"/>
    </row>
    <row r="40" spans="1:34" s="130" customFormat="1" ht="80.099999999999994" customHeight="1" x14ac:dyDescent="0.25">
      <c r="A40" s="55" t="s">
        <v>328</v>
      </c>
      <c r="B40" s="41" t="s">
        <v>41</v>
      </c>
      <c r="C40" s="39" t="s">
        <v>45</v>
      </c>
      <c r="D40" s="40" t="s">
        <v>329</v>
      </c>
      <c r="E40" s="39" t="s">
        <v>330</v>
      </c>
      <c r="F40" s="39" t="s">
        <v>331</v>
      </c>
      <c r="G40" s="41">
        <v>48.0503</v>
      </c>
      <c r="H40" s="39" t="s">
        <v>333</v>
      </c>
      <c r="I40" s="39" t="s">
        <v>334</v>
      </c>
      <c r="J40" s="42">
        <v>37876.800000000003</v>
      </c>
      <c r="K40" s="42">
        <v>61360</v>
      </c>
      <c r="L40" s="44">
        <v>330</v>
      </c>
      <c r="M40" s="45">
        <f t="shared" si="7"/>
        <v>165</v>
      </c>
      <c r="N40" s="39" t="s">
        <v>67</v>
      </c>
      <c r="O40" s="38">
        <v>2</v>
      </c>
      <c r="P40" s="38">
        <v>1</v>
      </c>
      <c r="Q40" s="38">
        <v>3</v>
      </c>
      <c r="R40" s="38">
        <v>3</v>
      </c>
      <c r="S40" s="38">
        <v>1</v>
      </c>
      <c r="T40" s="46">
        <f t="shared" si="1"/>
        <v>10</v>
      </c>
      <c r="U40" s="47" t="s">
        <v>107</v>
      </c>
      <c r="V40" s="41">
        <v>180</v>
      </c>
      <c r="W40" s="39" t="s">
        <v>70</v>
      </c>
      <c r="X40" s="39" t="s">
        <v>71</v>
      </c>
      <c r="Y40" s="48">
        <v>2</v>
      </c>
      <c r="Z40" s="48">
        <v>3</v>
      </c>
      <c r="AA40" s="48">
        <v>3</v>
      </c>
      <c r="AB40" s="48"/>
      <c r="AC40" s="46">
        <f t="shared" si="6"/>
        <v>8</v>
      </c>
      <c r="AD40" s="50">
        <f t="shared" si="2"/>
        <v>18</v>
      </c>
      <c r="AE40" s="41" t="s">
        <v>79</v>
      </c>
      <c r="AF40" s="41"/>
      <c r="AG40" s="51"/>
      <c r="AH40" s="51"/>
    </row>
    <row r="41" spans="1:34" s="130" customFormat="1" ht="80.099999999999994" customHeight="1" x14ac:dyDescent="0.25">
      <c r="A41" s="55" t="s">
        <v>353</v>
      </c>
      <c r="B41" s="41" t="s">
        <v>41</v>
      </c>
      <c r="C41" s="39" t="s">
        <v>45</v>
      </c>
      <c r="D41" s="40" t="s">
        <v>355</v>
      </c>
      <c r="E41" s="39" t="s">
        <v>330</v>
      </c>
      <c r="F41" s="39" t="s">
        <v>357</v>
      </c>
      <c r="G41" s="39">
        <v>48.0501</v>
      </c>
      <c r="H41" s="39" t="s">
        <v>91</v>
      </c>
      <c r="I41" s="39" t="s">
        <v>360</v>
      </c>
      <c r="J41" s="42">
        <v>37500</v>
      </c>
      <c r="K41" s="44">
        <v>61360</v>
      </c>
      <c r="L41" s="44">
        <v>796</v>
      </c>
      <c r="M41" s="45">
        <f t="shared" si="7"/>
        <v>398</v>
      </c>
      <c r="N41" s="39" t="s">
        <v>67</v>
      </c>
      <c r="O41" s="38">
        <v>2</v>
      </c>
      <c r="P41" s="38">
        <v>1</v>
      </c>
      <c r="Q41" s="38">
        <v>3</v>
      </c>
      <c r="R41" s="38">
        <v>2</v>
      </c>
      <c r="S41" s="38">
        <v>1</v>
      </c>
      <c r="T41" s="46">
        <f t="shared" si="1"/>
        <v>9</v>
      </c>
      <c r="U41" s="47" t="s">
        <v>107</v>
      </c>
      <c r="V41" s="41">
        <v>450</v>
      </c>
      <c r="W41" s="39" t="s">
        <v>244</v>
      </c>
      <c r="X41" s="39" t="s">
        <v>71</v>
      </c>
      <c r="Y41" s="48">
        <v>2</v>
      </c>
      <c r="Z41" s="48">
        <v>3</v>
      </c>
      <c r="AA41" s="48">
        <v>3</v>
      </c>
      <c r="AB41" s="48"/>
      <c r="AC41" s="46">
        <f t="shared" si="6"/>
        <v>8</v>
      </c>
      <c r="AD41" s="50">
        <f t="shared" si="2"/>
        <v>17</v>
      </c>
      <c r="AE41" s="41" t="s">
        <v>79</v>
      </c>
      <c r="AF41" s="41"/>
      <c r="AG41" s="51"/>
      <c r="AH41" s="51"/>
    </row>
    <row r="42" spans="1:34" s="130" customFormat="1" ht="80.099999999999994" customHeight="1" x14ac:dyDescent="0.25">
      <c r="A42" s="55" t="s">
        <v>363</v>
      </c>
      <c r="B42" s="41" t="s">
        <v>41</v>
      </c>
      <c r="C42" s="39" t="s">
        <v>45</v>
      </c>
      <c r="D42" s="40" t="s">
        <v>364</v>
      </c>
      <c r="E42" s="39" t="s">
        <v>365</v>
      </c>
      <c r="F42" s="39" t="s">
        <v>50</v>
      </c>
      <c r="G42" s="41">
        <v>47.030299999999997</v>
      </c>
      <c r="H42" s="39" t="s">
        <v>56</v>
      </c>
      <c r="I42" s="39" t="s">
        <v>58</v>
      </c>
      <c r="J42" s="42" t="s">
        <v>1450</v>
      </c>
      <c r="K42" s="43">
        <v>62524.800000000003</v>
      </c>
      <c r="L42" s="41">
        <v>1438</v>
      </c>
      <c r="M42" s="45">
        <f t="shared" si="7"/>
        <v>719</v>
      </c>
      <c r="N42" s="39" t="s">
        <v>67</v>
      </c>
      <c r="O42" s="38">
        <v>2</v>
      </c>
      <c r="P42" s="38">
        <v>2</v>
      </c>
      <c r="Q42" s="38">
        <v>3</v>
      </c>
      <c r="R42" s="38">
        <v>3</v>
      </c>
      <c r="S42" s="38">
        <v>1</v>
      </c>
      <c r="T42" s="46">
        <f t="shared" si="1"/>
        <v>11</v>
      </c>
      <c r="U42" s="47" t="s">
        <v>73</v>
      </c>
      <c r="V42" s="41">
        <v>630</v>
      </c>
      <c r="W42" s="39" t="s">
        <v>244</v>
      </c>
      <c r="X42" s="39" t="s">
        <v>71</v>
      </c>
      <c r="Y42" s="48">
        <v>3</v>
      </c>
      <c r="Z42" s="48">
        <v>2</v>
      </c>
      <c r="AA42" s="48">
        <v>3</v>
      </c>
      <c r="AB42" s="48"/>
      <c r="AC42" s="46">
        <f t="shared" si="6"/>
        <v>8</v>
      </c>
      <c r="AD42" s="50">
        <f t="shared" si="2"/>
        <v>19</v>
      </c>
      <c r="AE42" s="41" t="s">
        <v>79</v>
      </c>
      <c r="AF42" s="41"/>
      <c r="AG42" s="51"/>
      <c r="AH42" s="51"/>
    </row>
    <row r="43" spans="1:34" s="130" customFormat="1" ht="80.099999999999994" customHeight="1" x14ac:dyDescent="0.25">
      <c r="A43" s="55" t="s">
        <v>385</v>
      </c>
      <c r="B43" s="41" t="s">
        <v>41</v>
      </c>
      <c r="C43" s="39" t="s">
        <v>45</v>
      </c>
      <c r="D43" s="40" t="s">
        <v>387</v>
      </c>
      <c r="E43" s="39" t="s">
        <v>389</v>
      </c>
      <c r="F43" s="39" t="s">
        <v>50</v>
      </c>
      <c r="G43" s="41">
        <v>47.030299999999997</v>
      </c>
      <c r="H43" s="39" t="s">
        <v>56</v>
      </c>
      <c r="I43" s="39" t="s">
        <v>58</v>
      </c>
      <c r="J43" s="42">
        <v>38625.599999999999</v>
      </c>
      <c r="K43" s="43">
        <v>62524.800000000003</v>
      </c>
      <c r="L43" s="41">
        <v>1438</v>
      </c>
      <c r="M43" s="45">
        <f t="shared" si="7"/>
        <v>719</v>
      </c>
      <c r="N43" s="39" t="s">
        <v>390</v>
      </c>
      <c r="O43" s="38">
        <v>2</v>
      </c>
      <c r="P43" s="38">
        <v>2</v>
      </c>
      <c r="Q43" s="38">
        <v>2</v>
      </c>
      <c r="R43" s="38">
        <v>2</v>
      </c>
      <c r="S43" s="38">
        <v>1</v>
      </c>
      <c r="T43" s="46">
        <f t="shared" si="1"/>
        <v>9</v>
      </c>
      <c r="U43" s="47" t="s">
        <v>73</v>
      </c>
      <c r="V43" s="41">
        <v>630</v>
      </c>
      <c r="W43" s="39" t="s">
        <v>244</v>
      </c>
      <c r="X43" s="39" t="s">
        <v>71</v>
      </c>
      <c r="Y43" s="48">
        <v>3</v>
      </c>
      <c r="Z43" s="48">
        <v>2</v>
      </c>
      <c r="AA43" s="48">
        <v>3</v>
      </c>
      <c r="AB43" s="48"/>
      <c r="AC43" s="46">
        <f t="shared" si="6"/>
        <v>8</v>
      </c>
      <c r="AD43" s="50">
        <f t="shared" si="2"/>
        <v>17</v>
      </c>
      <c r="AE43" s="41" t="s">
        <v>79</v>
      </c>
      <c r="AF43" s="41"/>
      <c r="AG43" s="51"/>
      <c r="AH43" s="51"/>
    </row>
    <row r="44" spans="1:34" s="130" customFormat="1" ht="80.099999999999994" customHeight="1" x14ac:dyDescent="0.25">
      <c r="A44" s="55" t="s">
        <v>396</v>
      </c>
      <c r="B44" s="41" t="s">
        <v>41</v>
      </c>
      <c r="C44" s="39" t="s">
        <v>45</v>
      </c>
      <c r="D44" s="40" t="s">
        <v>398</v>
      </c>
      <c r="E44" s="39" t="s">
        <v>52</v>
      </c>
      <c r="F44" s="39" t="s">
        <v>57</v>
      </c>
      <c r="G44" s="41">
        <v>47.0105</v>
      </c>
      <c r="H44" s="41" t="s">
        <v>59</v>
      </c>
      <c r="I44" s="39" t="s">
        <v>60</v>
      </c>
      <c r="J44" s="42">
        <v>37481.599999999999</v>
      </c>
      <c r="K44" s="97">
        <v>61963.199999999997</v>
      </c>
      <c r="L44" s="41">
        <v>786</v>
      </c>
      <c r="M44" s="45">
        <f t="shared" si="7"/>
        <v>393</v>
      </c>
      <c r="N44" s="39" t="s">
        <v>67</v>
      </c>
      <c r="O44" s="38">
        <v>2</v>
      </c>
      <c r="P44" s="38">
        <v>1</v>
      </c>
      <c r="Q44" s="38">
        <v>3</v>
      </c>
      <c r="R44" s="38">
        <v>2</v>
      </c>
      <c r="S44" s="38">
        <v>1</v>
      </c>
      <c r="T44" s="46">
        <f t="shared" si="1"/>
        <v>9</v>
      </c>
      <c r="U44" s="47" t="s">
        <v>69</v>
      </c>
      <c r="V44" s="41">
        <v>270</v>
      </c>
      <c r="W44" s="39" t="s">
        <v>70</v>
      </c>
      <c r="X44" s="39" t="s">
        <v>71</v>
      </c>
      <c r="Y44" s="48">
        <v>2</v>
      </c>
      <c r="Z44" s="48">
        <v>3</v>
      </c>
      <c r="AA44" s="48">
        <v>3</v>
      </c>
      <c r="AB44" s="48"/>
      <c r="AC44" s="46">
        <f t="shared" si="6"/>
        <v>8</v>
      </c>
      <c r="AD44" s="50">
        <f t="shared" si="2"/>
        <v>17</v>
      </c>
      <c r="AE44" s="41" t="s">
        <v>79</v>
      </c>
      <c r="AF44" s="41"/>
      <c r="AG44" s="51"/>
      <c r="AH44" s="51"/>
    </row>
    <row r="45" spans="1:34" s="130" customFormat="1" ht="80.099999999999994" customHeight="1" x14ac:dyDescent="0.25">
      <c r="A45" s="55" t="s">
        <v>412</v>
      </c>
      <c r="B45" s="41" t="s">
        <v>41</v>
      </c>
      <c r="C45" s="39" t="s">
        <v>45</v>
      </c>
      <c r="D45" s="40" t="s">
        <v>413</v>
      </c>
      <c r="E45" s="39" t="s">
        <v>105</v>
      </c>
      <c r="F45" s="39" t="s">
        <v>106</v>
      </c>
      <c r="G45" s="41">
        <v>15.1302</v>
      </c>
      <c r="H45" s="39" t="s">
        <v>108</v>
      </c>
      <c r="I45" s="39" t="s">
        <v>109</v>
      </c>
      <c r="J45" s="42" t="s">
        <v>110</v>
      </c>
      <c r="K45" s="97">
        <v>69388.800000000003</v>
      </c>
      <c r="L45" s="41">
        <v>844</v>
      </c>
      <c r="M45" s="45">
        <f t="shared" si="7"/>
        <v>422</v>
      </c>
      <c r="N45" s="39" t="s">
        <v>67</v>
      </c>
      <c r="O45" s="38">
        <v>2</v>
      </c>
      <c r="P45" s="38">
        <v>1</v>
      </c>
      <c r="Q45" s="38">
        <v>3</v>
      </c>
      <c r="R45" s="38">
        <v>3</v>
      </c>
      <c r="S45" s="38">
        <v>1</v>
      </c>
      <c r="T45" s="46">
        <f t="shared" si="1"/>
        <v>10</v>
      </c>
      <c r="U45" s="47" t="s">
        <v>111</v>
      </c>
      <c r="V45" s="41">
        <v>480</v>
      </c>
      <c r="W45" s="39" t="s">
        <v>244</v>
      </c>
      <c r="X45" s="39" t="s">
        <v>71</v>
      </c>
      <c r="Y45" s="48">
        <v>3</v>
      </c>
      <c r="Z45" s="48">
        <v>2</v>
      </c>
      <c r="AA45" s="48">
        <v>3</v>
      </c>
      <c r="AB45" s="48"/>
      <c r="AC45" s="46">
        <f t="shared" si="6"/>
        <v>8</v>
      </c>
      <c r="AD45" s="50">
        <f t="shared" si="2"/>
        <v>18</v>
      </c>
      <c r="AE45" s="41" t="s">
        <v>79</v>
      </c>
      <c r="AF45" s="41"/>
      <c r="AG45" s="51"/>
      <c r="AH45" s="51"/>
    </row>
    <row r="46" spans="1:34" s="130" customFormat="1" ht="80.099999999999994" customHeight="1" x14ac:dyDescent="0.25">
      <c r="A46" s="55" t="s">
        <v>416</v>
      </c>
      <c r="B46" s="41" t="s">
        <v>41</v>
      </c>
      <c r="C46" s="39" t="s">
        <v>45</v>
      </c>
      <c r="D46" s="40" t="s">
        <v>418</v>
      </c>
      <c r="E46" s="39" t="s">
        <v>52</v>
      </c>
      <c r="F46" s="39" t="s">
        <v>57</v>
      </c>
      <c r="G46" s="41">
        <v>47.0105</v>
      </c>
      <c r="H46" s="41" t="s">
        <v>59</v>
      </c>
      <c r="I46" s="39" t="s">
        <v>60</v>
      </c>
      <c r="J46" s="42">
        <v>37481.599999999999</v>
      </c>
      <c r="K46" s="97">
        <v>61963.199999999997</v>
      </c>
      <c r="L46" s="41">
        <v>786</v>
      </c>
      <c r="M46" s="45">
        <f t="shared" si="7"/>
        <v>393</v>
      </c>
      <c r="N46" s="39" t="s">
        <v>67</v>
      </c>
      <c r="O46" s="38">
        <v>2</v>
      </c>
      <c r="P46" s="38">
        <v>1</v>
      </c>
      <c r="Q46" s="38">
        <v>3</v>
      </c>
      <c r="R46" s="38">
        <v>2</v>
      </c>
      <c r="S46" s="38">
        <v>1</v>
      </c>
      <c r="T46" s="46">
        <f t="shared" si="1"/>
        <v>9</v>
      </c>
      <c r="U46" s="47" t="s">
        <v>69</v>
      </c>
      <c r="V46" s="41">
        <v>270</v>
      </c>
      <c r="W46" s="39" t="s">
        <v>70</v>
      </c>
      <c r="X46" s="39" t="s">
        <v>71</v>
      </c>
      <c r="Y46" s="48">
        <v>2</v>
      </c>
      <c r="Z46" s="48">
        <v>3</v>
      </c>
      <c r="AA46" s="48">
        <v>3</v>
      </c>
      <c r="AB46" s="48"/>
      <c r="AC46" s="46">
        <f t="shared" si="6"/>
        <v>8</v>
      </c>
      <c r="AD46" s="50">
        <f t="shared" si="2"/>
        <v>17</v>
      </c>
      <c r="AE46" s="41" t="s">
        <v>79</v>
      </c>
      <c r="AF46" s="41"/>
      <c r="AG46" s="51"/>
      <c r="AH46" s="51"/>
    </row>
    <row r="47" spans="1:34" s="130" customFormat="1" ht="80.099999999999994" customHeight="1" x14ac:dyDescent="0.25">
      <c r="A47" s="55" t="s">
        <v>431</v>
      </c>
      <c r="B47" s="41" t="s">
        <v>41</v>
      </c>
      <c r="C47" s="39" t="s">
        <v>45</v>
      </c>
      <c r="D47" s="40" t="s">
        <v>433</v>
      </c>
      <c r="E47" s="39" t="s">
        <v>434</v>
      </c>
      <c r="F47" s="39" t="s">
        <v>157</v>
      </c>
      <c r="G47" s="41">
        <v>47.030299999999997</v>
      </c>
      <c r="H47" s="39" t="s">
        <v>56</v>
      </c>
      <c r="I47" s="39" t="s">
        <v>58</v>
      </c>
      <c r="J47" s="42">
        <v>38625.599999999999</v>
      </c>
      <c r="K47" s="43">
        <v>62524.800000000003</v>
      </c>
      <c r="L47" s="44">
        <v>1438</v>
      </c>
      <c r="M47" s="45">
        <f t="shared" si="7"/>
        <v>719</v>
      </c>
      <c r="N47" s="39" t="s">
        <v>67</v>
      </c>
      <c r="O47" s="38">
        <v>2</v>
      </c>
      <c r="P47" s="38">
        <v>2</v>
      </c>
      <c r="Q47" s="38">
        <v>3</v>
      </c>
      <c r="R47" s="38">
        <v>3</v>
      </c>
      <c r="S47" s="38">
        <v>1</v>
      </c>
      <c r="T47" s="46">
        <f t="shared" si="1"/>
        <v>11</v>
      </c>
      <c r="U47" s="47" t="s">
        <v>73</v>
      </c>
      <c r="V47" s="41" t="s">
        <v>439</v>
      </c>
      <c r="W47" s="39" t="s">
        <v>70</v>
      </c>
      <c r="X47" s="39" t="s">
        <v>71</v>
      </c>
      <c r="Y47" s="48">
        <v>2</v>
      </c>
      <c r="Z47" s="48">
        <v>2</v>
      </c>
      <c r="AA47" s="48">
        <v>3</v>
      </c>
      <c r="AB47" s="48"/>
      <c r="AC47" s="46">
        <f t="shared" si="6"/>
        <v>7</v>
      </c>
      <c r="AD47" s="50">
        <f t="shared" si="2"/>
        <v>18</v>
      </c>
      <c r="AE47" s="41" t="s">
        <v>79</v>
      </c>
      <c r="AF47" s="41"/>
      <c r="AG47" s="51"/>
      <c r="AH47" s="51"/>
    </row>
    <row r="48" spans="1:34" s="130" customFormat="1" ht="80.099999999999994" customHeight="1" x14ac:dyDescent="0.25">
      <c r="A48" s="55" t="s">
        <v>1227</v>
      </c>
      <c r="B48" s="41" t="s">
        <v>1228</v>
      </c>
      <c r="C48" s="39" t="s">
        <v>45</v>
      </c>
      <c r="D48" s="40" t="s">
        <v>1229</v>
      </c>
      <c r="E48" s="39" t="s">
        <v>1230</v>
      </c>
      <c r="F48" s="39" t="s">
        <v>50</v>
      </c>
      <c r="G48" s="41">
        <v>47.030299999999997</v>
      </c>
      <c r="H48" s="39" t="s">
        <v>56</v>
      </c>
      <c r="I48" s="39" t="s">
        <v>58</v>
      </c>
      <c r="J48" s="42">
        <v>37876.800000000003</v>
      </c>
      <c r="K48" s="42">
        <v>61360</v>
      </c>
      <c r="L48" s="41">
        <v>1438</v>
      </c>
      <c r="M48" s="45">
        <f t="shared" si="7"/>
        <v>719</v>
      </c>
      <c r="N48" s="39" t="s">
        <v>1231</v>
      </c>
      <c r="O48" s="38">
        <v>2</v>
      </c>
      <c r="P48" s="38">
        <v>2</v>
      </c>
      <c r="Q48" s="38">
        <v>3</v>
      </c>
      <c r="R48" s="38">
        <v>3</v>
      </c>
      <c r="S48" s="38">
        <v>1</v>
      </c>
      <c r="T48" s="46">
        <f t="shared" si="1"/>
        <v>11</v>
      </c>
      <c r="U48" s="47" t="s">
        <v>73</v>
      </c>
      <c r="V48" s="41">
        <v>630</v>
      </c>
      <c r="W48" s="39" t="s">
        <v>244</v>
      </c>
      <c r="X48" s="39" t="s">
        <v>1232</v>
      </c>
      <c r="Y48" s="48">
        <v>2</v>
      </c>
      <c r="Z48" s="48">
        <v>2</v>
      </c>
      <c r="AA48" s="48">
        <v>2</v>
      </c>
      <c r="AB48" s="48"/>
      <c r="AC48" s="46">
        <f t="shared" si="6"/>
        <v>6</v>
      </c>
      <c r="AD48" s="50">
        <f t="shared" si="2"/>
        <v>17</v>
      </c>
      <c r="AE48" s="41" t="s">
        <v>79</v>
      </c>
      <c r="AF48" s="41"/>
      <c r="AG48" s="51"/>
      <c r="AH48" s="51"/>
    </row>
    <row r="49" spans="1:34" s="130" customFormat="1" ht="80.099999999999994" customHeight="1" x14ac:dyDescent="0.25">
      <c r="A49" s="55" t="s">
        <v>1233</v>
      </c>
      <c r="B49" s="41" t="s">
        <v>1228</v>
      </c>
      <c r="C49" s="39" t="s">
        <v>45</v>
      </c>
      <c r="D49" s="40" t="s">
        <v>1234</v>
      </c>
      <c r="E49" s="39" t="s">
        <v>1235</v>
      </c>
      <c r="F49" s="39" t="s">
        <v>331</v>
      </c>
      <c r="G49" s="41">
        <v>48.0503</v>
      </c>
      <c r="H49" s="39" t="s">
        <v>333</v>
      </c>
      <c r="I49" s="39" t="s">
        <v>1236</v>
      </c>
      <c r="J49" s="42" t="s">
        <v>1450</v>
      </c>
      <c r="K49" s="43">
        <v>62524.800000000003</v>
      </c>
      <c r="L49" s="44">
        <v>330</v>
      </c>
      <c r="M49" s="45">
        <f t="shared" si="7"/>
        <v>165</v>
      </c>
      <c r="N49" s="39" t="s">
        <v>1237</v>
      </c>
      <c r="O49" s="38">
        <v>2</v>
      </c>
      <c r="P49" s="38">
        <v>1</v>
      </c>
      <c r="Q49" s="38">
        <v>3</v>
      </c>
      <c r="R49" s="38">
        <v>2</v>
      </c>
      <c r="S49" s="38">
        <v>1</v>
      </c>
      <c r="T49" s="46">
        <f t="shared" si="1"/>
        <v>9</v>
      </c>
      <c r="U49" s="47" t="s">
        <v>107</v>
      </c>
      <c r="V49" s="41">
        <v>180</v>
      </c>
      <c r="W49" s="39" t="s">
        <v>70</v>
      </c>
      <c r="X49" s="39" t="s">
        <v>1238</v>
      </c>
      <c r="Y49" s="48">
        <v>2</v>
      </c>
      <c r="Z49" s="48">
        <v>3</v>
      </c>
      <c r="AA49" s="48">
        <v>3</v>
      </c>
      <c r="AB49" s="48"/>
      <c r="AC49" s="46">
        <f t="shared" si="6"/>
        <v>8</v>
      </c>
      <c r="AD49" s="50">
        <f t="shared" si="2"/>
        <v>17</v>
      </c>
      <c r="AE49" s="41" t="s">
        <v>79</v>
      </c>
      <c r="AF49" s="41"/>
      <c r="AG49" s="51"/>
      <c r="AH49" s="51"/>
    </row>
    <row r="50" spans="1:34" s="130" customFormat="1" ht="80.099999999999994" customHeight="1" x14ac:dyDescent="0.25">
      <c r="A50" s="55" t="s">
        <v>1239</v>
      </c>
      <c r="B50" s="41" t="s">
        <v>1228</v>
      </c>
      <c r="C50" s="39" t="s">
        <v>45</v>
      </c>
      <c r="D50" s="40" t="s">
        <v>1240</v>
      </c>
      <c r="E50" s="39" t="s">
        <v>1241</v>
      </c>
      <c r="F50" s="39" t="s">
        <v>106</v>
      </c>
      <c r="G50" s="41">
        <v>15.1302</v>
      </c>
      <c r="H50" s="39" t="s">
        <v>108</v>
      </c>
      <c r="I50" s="39" t="s">
        <v>109</v>
      </c>
      <c r="J50" s="42" t="s">
        <v>110</v>
      </c>
      <c r="K50" s="97">
        <v>69388.800000000003</v>
      </c>
      <c r="L50" s="41">
        <v>844</v>
      </c>
      <c r="M50" s="45">
        <f t="shared" si="7"/>
        <v>422</v>
      </c>
      <c r="N50" s="39" t="s">
        <v>1231</v>
      </c>
      <c r="O50" s="38">
        <v>2</v>
      </c>
      <c r="P50" s="38">
        <v>1</v>
      </c>
      <c r="Q50" s="38">
        <v>3</v>
      </c>
      <c r="R50" s="38">
        <v>3</v>
      </c>
      <c r="S50" s="38">
        <v>1</v>
      </c>
      <c r="T50" s="46">
        <f t="shared" si="1"/>
        <v>10</v>
      </c>
      <c r="U50" s="47" t="s">
        <v>111</v>
      </c>
      <c r="V50" s="41">
        <v>480</v>
      </c>
      <c r="W50" s="39" t="s">
        <v>244</v>
      </c>
      <c r="X50" s="39" t="s">
        <v>71</v>
      </c>
      <c r="Y50" s="48">
        <v>3</v>
      </c>
      <c r="Z50" s="48">
        <v>2</v>
      </c>
      <c r="AA50" s="48">
        <v>3</v>
      </c>
      <c r="AB50" s="48"/>
      <c r="AC50" s="46">
        <f t="shared" si="6"/>
        <v>8</v>
      </c>
      <c r="AD50" s="50">
        <f t="shared" si="2"/>
        <v>18</v>
      </c>
      <c r="AE50" s="41" t="s">
        <v>79</v>
      </c>
      <c r="AF50" s="41"/>
      <c r="AG50" s="51"/>
      <c r="AH50" s="51"/>
    </row>
    <row r="51" spans="1:34" s="130" customFormat="1" ht="80.099999999999994" customHeight="1" x14ac:dyDescent="0.25">
      <c r="A51" s="55" t="s">
        <v>1242</v>
      </c>
      <c r="B51" s="41" t="s">
        <v>1228</v>
      </c>
      <c r="C51" s="39" t="s">
        <v>45</v>
      </c>
      <c r="D51" s="40" t="s">
        <v>1243</v>
      </c>
      <c r="E51" s="39" t="s">
        <v>1244</v>
      </c>
      <c r="F51" s="39" t="s">
        <v>57</v>
      </c>
      <c r="G51" s="41">
        <v>47.0105</v>
      </c>
      <c r="H51" s="41" t="s">
        <v>59</v>
      </c>
      <c r="I51" s="39" t="s">
        <v>60</v>
      </c>
      <c r="J51" s="42">
        <v>37481.599999999999</v>
      </c>
      <c r="K51" s="97">
        <v>61963.199999999997</v>
      </c>
      <c r="L51" s="41">
        <v>786</v>
      </c>
      <c r="M51" s="45">
        <f t="shared" si="7"/>
        <v>393</v>
      </c>
      <c r="N51" s="39" t="s">
        <v>1231</v>
      </c>
      <c r="O51" s="38">
        <v>2</v>
      </c>
      <c r="P51" s="38">
        <v>1</v>
      </c>
      <c r="Q51" s="38">
        <v>3</v>
      </c>
      <c r="R51" s="38">
        <v>3</v>
      </c>
      <c r="S51" s="38">
        <v>1</v>
      </c>
      <c r="T51" s="46">
        <f t="shared" si="1"/>
        <v>10</v>
      </c>
      <c r="U51" s="47" t="s">
        <v>69</v>
      </c>
      <c r="V51" s="41" t="s">
        <v>1245</v>
      </c>
      <c r="W51" s="39" t="s">
        <v>70</v>
      </c>
      <c r="X51" s="39" t="s">
        <v>71</v>
      </c>
      <c r="Y51" s="48">
        <v>2</v>
      </c>
      <c r="Z51" s="48">
        <v>3</v>
      </c>
      <c r="AA51" s="48">
        <v>3</v>
      </c>
      <c r="AB51" s="48"/>
      <c r="AC51" s="46">
        <f t="shared" si="6"/>
        <v>8</v>
      </c>
      <c r="AD51" s="50">
        <f t="shared" si="2"/>
        <v>18</v>
      </c>
      <c r="AE51" s="41" t="s">
        <v>79</v>
      </c>
      <c r="AF51" s="41"/>
      <c r="AG51" s="51"/>
      <c r="AH51" s="51"/>
    </row>
    <row r="52" spans="1:34" s="130" customFormat="1" ht="80.099999999999994" customHeight="1" x14ac:dyDescent="0.25">
      <c r="A52" s="55" t="s">
        <v>1246</v>
      </c>
      <c r="B52" s="41" t="s">
        <v>1228</v>
      </c>
      <c r="C52" s="39" t="s">
        <v>45</v>
      </c>
      <c r="D52" s="40" t="s">
        <v>1247</v>
      </c>
      <c r="E52" s="39" t="s">
        <v>1248</v>
      </c>
      <c r="F52" s="39" t="s">
        <v>57</v>
      </c>
      <c r="G52" s="41">
        <v>47.0105</v>
      </c>
      <c r="H52" s="41" t="s">
        <v>59</v>
      </c>
      <c r="I52" s="39" t="s">
        <v>60</v>
      </c>
      <c r="J52" s="42">
        <v>37481.599999999999</v>
      </c>
      <c r="K52" s="97">
        <v>61963.199999999997</v>
      </c>
      <c r="L52" s="41">
        <v>786</v>
      </c>
      <c r="M52" s="45">
        <f t="shared" si="7"/>
        <v>393</v>
      </c>
      <c r="N52" s="41" t="s">
        <v>1231</v>
      </c>
      <c r="O52" s="55">
        <v>2</v>
      </c>
      <c r="P52" s="55">
        <v>1</v>
      </c>
      <c r="Q52" s="55">
        <v>3</v>
      </c>
      <c r="R52" s="55">
        <v>3</v>
      </c>
      <c r="S52" s="55">
        <v>1</v>
      </c>
      <c r="T52" s="46">
        <f t="shared" si="1"/>
        <v>10</v>
      </c>
      <c r="U52" s="47" t="s">
        <v>69</v>
      </c>
      <c r="V52" s="41">
        <v>510</v>
      </c>
      <c r="W52" s="39" t="s">
        <v>244</v>
      </c>
      <c r="X52" s="39" t="s">
        <v>71</v>
      </c>
      <c r="Y52" s="48">
        <v>2</v>
      </c>
      <c r="Z52" s="48">
        <v>2</v>
      </c>
      <c r="AA52" s="48">
        <v>3</v>
      </c>
      <c r="AB52" s="48"/>
      <c r="AC52" s="46">
        <f t="shared" si="6"/>
        <v>7</v>
      </c>
      <c r="AD52" s="50">
        <f t="shared" si="2"/>
        <v>17</v>
      </c>
      <c r="AE52" s="41" t="s">
        <v>79</v>
      </c>
      <c r="AF52" s="41"/>
      <c r="AG52" s="51"/>
      <c r="AH52" s="51"/>
    </row>
    <row r="53" spans="1:34" s="130" customFormat="1" ht="80.099999999999994" customHeight="1" x14ac:dyDescent="0.25">
      <c r="A53" s="55" t="s">
        <v>1249</v>
      </c>
      <c r="B53" s="41" t="s">
        <v>1228</v>
      </c>
      <c r="C53" s="39" t="s">
        <v>45</v>
      </c>
      <c r="D53" s="40" t="s">
        <v>1250</v>
      </c>
      <c r="E53" s="39" t="s">
        <v>1251</v>
      </c>
      <c r="F53" s="39" t="s">
        <v>1252</v>
      </c>
      <c r="G53" s="41">
        <v>47.030200000000001</v>
      </c>
      <c r="H53" s="39" t="s">
        <v>1253</v>
      </c>
      <c r="I53" s="39" t="s">
        <v>1254</v>
      </c>
      <c r="J53" s="42">
        <v>38625.599999999999</v>
      </c>
      <c r="K53" s="43">
        <v>62524.800000000003</v>
      </c>
      <c r="L53" s="41">
        <v>1610</v>
      </c>
      <c r="M53" s="45">
        <f t="shared" si="7"/>
        <v>805</v>
      </c>
      <c r="N53" s="39" t="s">
        <v>1231</v>
      </c>
      <c r="O53" s="38">
        <v>2</v>
      </c>
      <c r="P53" s="38">
        <v>2</v>
      </c>
      <c r="Q53" s="38">
        <v>3</v>
      </c>
      <c r="R53" s="38">
        <v>2</v>
      </c>
      <c r="S53" s="38">
        <v>1</v>
      </c>
      <c r="T53" s="46">
        <f t="shared" si="1"/>
        <v>10</v>
      </c>
      <c r="U53" s="47" t="s">
        <v>123</v>
      </c>
      <c r="V53" s="41">
        <v>300</v>
      </c>
      <c r="W53" s="39" t="s">
        <v>244</v>
      </c>
      <c r="X53" s="39" t="s">
        <v>1255</v>
      </c>
      <c r="Y53" s="48">
        <v>2</v>
      </c>
      <c r="Z53" s="48">
        <v>3</v>
      </c>
      <c r="AA53" s="48">
        <v>2</v>
      </c>
      <c r="AB53" s="48"/>
      <c r="AC53" s="46">
        <f t="shared" si="6"/>
        <v>7</v>
      </c>
      <c r="AD53" s="50">
        <f t="shared" si="2"/>
        <v>17</v>
      </c>
      <c r="AE53" s="41" t="s">
        <v>79</v>
      </c>
      <c r="AF53" s="41"/>
      <c r="AG53" s="51"/>
      <c r="AH53" s="51"/>
    </row>
    <row r="54" spans="1:34" s="130" customFormat="1" ht="80.099999999999994" customHeight="1" x14ac:dyDescent="0.25">
      <c r="A54" s="55" t="s">
        <v>1256</v>
      </c>
      <c r="B54" s="41" t="s">
        <v>1228</v>
      </c>
      <c r="C54" s="39" t="s">
        <v>45</v>
      </c>
      <c r="D54" s="40" t="s">
        <v>1257</v>
      </c>
      <c r="E54" s="39" t="s">
        <v>1258</v>
      </c>
      <c r="F54" s="39" t="s">
        <v>89</v>
      </c>
      <c r="G54" s="41">
        <v>48.051099999999998</v>
      </c>
      <c r="H54" s="39" t="s">
        <v>1259</v>
      </c>
      <c r="I54" s="39" t="s">
        <v>93</v>
      </c>
      <c r="J54" s="42" t="s">
        <v>1485</v>
      </c>
      <c r="K54" s="43">
        <v>61360</v>
      </c>
      <c r="L54" s="41">
        <v>25</v>
      </c>
      <c r="M54" s="45">
        <f t="shared" si="7"/>
        <v>12.5</v>
      </c>
      <c r="N54" s="39" t="s">
        <v>1231</v>
      </c>
      <c r="O54" s="38">
        <v>2</v>
      </c>
      <c r="P54" s="38">
        <v>1</v>
      </c>
      <c r="Q54" s="38">
        <v>3</v>
      </c>
      <c r="R54" s="38">
        <v>2</v>
      </c>
      <c r="S54" s="38">
        <v>1</v>
      </c>
      <c r="T54" s="46">
        <f t="shared" si="1"/>
        <v>9</v>
      </c>
      <c r="U54" s="47" t="s">
        <v>107</v>
      </c>
      <c r="V54" s="41">
        <v>450</v>
      </c>
      <c r="W54" s="39" t="s">
        <v>244</v>
      </c>
      <c r="X54" s="39" t="s">
        <v>71</v>
      </c>
      <c r="Y54" s="48">
        <v>2</v>
      </c>
      <c r="Z54" s="48">
        <v>3</v>
      </c>
      <c r="AA54" s="48">
        <v>3</v>
      </c>
      <c r="AB54" s="48"/>
      <c r="AC54" s="46">
        <f t="shared" si="6"/>
        <v>8</v>
      </c>
      <c r="AD54" s="50">
        <f t="shared" si="2"/>
        <v>17</v>
      </c>
      <c r="AE54" s="41" t="s">
        <v>79</v>
      </c>
      <c r="AF54" s="41"/>
      <c r="AG54" s="51"/>
      <c r="AH54" s="51"/>
    </row>
    <row r="55" spans="1:34" s="130" customFormat="1" ht="80.099999999999994" customHeight="1" x14ac:dyDescent="0.25">
      <c r="A55" s="55" t="s">
        <v>1260</v>
      </c>
      <c r="B55" s="41" t="s">
        <v>1228</v>
      </c>
      <c r="C55" s="39" t="s">
        <v>45</v>
      </c>
      <c r="D55" s="40" t="s">
        <v>1261</v>
      </c>
      <c r="E55" s="39" t="s">
        <v>1262</v>
      </c>
      <c r="F55" s="39" t="s">
        <v>157</v>
      </c>
      <c r="G55" s="41">
        <v>15.061299999999999</v>
      </c>
      <c r="H55" s="39" t="s">
        <v>56</v>
      </c>
      <c r="I55" s="39" t="s">
        <v>58</v>
      </c>
      <c r="J55" s="142">
        <v>39603.199999999997</v>
      </c>
      <c r="K55" s="124">
        <v>87796.800000000003</v>
      </c>
      <c r="L55" s="44">
        <v>1438</v>
      </c>
      <c r="M55" s="45">
        <f t="shared" si="7"/>
        <v>719</v>
      </c>
      <c r="N55" s="39" t="s">
        <v>1231</v>
      </c>
      <c r="O55" s="38">
        <v>2</v>
      </c>
      <c r="P55" s="38">
        <v>2</v>
      </c>
      <c r="Q55" s="38">
        <v>3</v>
      </c>
      <c r="R55" s="38">
        <v>2</v>
      </c>
      <c r="S55" s="38">
        <v>1</v>
      </c>
      <c r="T55" s="46">
        <f t="shared" si="1"/>
        <v>10</v>
      </c>
      <c r="U55" s="47" t="s">
        <v>94</v>
      </c>
      <c r="V55" s="41">
        <v>300</v>
      </c>
      <c r="W55" s="39" t="s">
        <v>70</v>
      </c>
      <c r="X55" s="39" t="s">
        <v>71</v>
      </c>
      <c r="Y55" s="48">
        <v>2</v>
      </c>
      <c r="Z55" s="48">
        <v>3</v>
      </c>
      <c r="AA55" s="48">
        <v>3</v>
      </c>
      <c r="AB55" s="48"/>
      <c r="AC55" s="46">
        <f t="shared" si="6"/>
        <v>8</v>
      </c>
      <c r="AD55" s="50">
        <f t="shared" si="2"/>
        <v>18</v>
      </c>
      <c r="AE55" s="41" t="s">
        <v>79</v>
      </c>
      <c r="AF55" s="41"/>
      <c r="AG55" s="51"/>
      <c r="AH55" s="51"/>
    </row>
    <row r="56" spans="1:34" s="130" customFormat="1" ht="80.099999999999994" customHeight="1" x14ac:dyDescent="0.25">
      <c r="A56" s="55" t="s">
        <v>1263</v>
      </c>
      <c r="B56" s="41" t="s">
        <v>1228</v>
      </c>
      <c r="C56" s="39" t="s">
        <v>45</v>
      </c>
      <c r="D56" s="40" t="s">
        <v>1264</v>
      </c>
      <c r="E56" s="39" t="s">
        <v>1244</v>
      </c>
      <c r="F56" s="39" t="s">
        <v>157</v>
      </c>
      <c r="G56" s="41">
        <v>47.030299999999997</v>
      </c>
      <c r="H56" s="39" t="s">
        <v>56</v>
      </c>
      <c r="I56" s="39" t="s">
        <v>58</v>
      </c>
      <c r="J56" s="42">
        <v>38625.599999999999</v>
      </c>
      <c r="K56" s="43">
        <v>62524.800000000003</v>
      </c>
      <c r="L56" s="44">
        <v>1438</v>
      </c>
      <c r="M56" s="45">
        <f t="shared" si="7"/>
        <v>719</v>
      </c>
      <c r="N56" s="39" t="s">
        <v>1231</v>
      </c>
      <c r="O56" s="38">
        <v>2</v>
      </c>
      <c r="P56" s="38">
        <v>2</v>
      </c>
      <c r="Q56" s="38">
        <v>3</v>
      </c>
      <c r="R56" s="38">
        <v>3</v>
      </c>
      <c r="S56" s="38">
        <v>1</v>
      </c>
      <c r="T56" s="46">
        <f t="shared" si="1"/>
        <v>11</v>
      </c>
      <c r="U56" s="47" t="s">
        <v>73</v>
      </c>
      <c r="V56" s="41">
        <v>630</v>
      </c>
      <c r="W56" s="39" t="s">
        <v>244</v>
      </c>
      <c r="X56" s="39" t="s">
        <v>71</v>
      </c>
      <c r="Y56" s="48">
        <v>2</v>
      </c>
      <c r="Z56" s="48">
        <v>2</v>
      </c>
      <c r="AA56" s="48">
        <v>3</v>
      </c>
      <c r="AB56" s="48"/>
      <c r="AC56" s="46">
        <f t="shared" si="6"/>
        <v>7</v>
      </c>
      <c r="AD56" s="50">
        <f t="shared" si="2"/>
        <v>18</v>
      </c>
      <c r="AE56" s="41" t="s">
        <v>79</v>
      </c>
      <c r="AF56" s="41"/>
      <c r="AG56" s="51"/>
      <c r="AH56" s="51"/>
    </row>
    <row r="57" spans="1:34" s="130" customFormat="1" ht="80.099999999999994" customHeight="1" x14ac:dyDescent="0.25">
      <c r="A57" s="55" t="s">
        <v>1265</v>
      </c>
      <c r="B57" s="41" t="s">
        <v>1228</v>
      </c>
      <c r="C57" s="39" t="s">
        <v>45</v>
      </c>
      <c r="D57" s="40" t="s">
        <v>1266</v>
      </c>
      <c r="E57" s="39" t="s">
        <v>1267</v>
      </c>
      <c r="F57" s="39" t="s">
        <v>184</v>
      </c>
      <c r="G57" s="41">
        <v>48.050800000000002</v>
      </c>
      <c r="H57" s="39" t="s">
        <v>1011</v>
      </c>
      <c r="I57" s="39" t="s">
        <v>186</v>
      </c>
      <c r="J57" s="42">
        <v>37876.800000000003</v>
      </c>
      <c r="K57" s="43">
        <v>61360</v>
      </c>
      <c r="L57" s="41">
        <v>158</v>
      </c>
      <c r="M57" s="45">
        <f t="shared" si="7"/>
        <v>79</v>
      </c>
      <c r="N57" s="39" t="s">
        <v>1231</v>
      </c>
      <c r="O57" s="38">
        <v>2</v>
      </c>
      <c r="P57" s="38">
        <v>1</v>
      </c>
      <c r="Q57" s="38">
        <v>3</v>
      </c>
      <c r="R57" s="38">
        <v>2</v>
      </c>
      <c r="S57" s="38">
        <v>1</v>
      </c>
      <c r="T57" s="46">
        <f t="shared" si="1"/>
        <v>9</v>
      </c>
      <c r="U57" s="47" t="s">
        <v>121</v>
      </c>
      <c r="V57" s="41">
        <v>420</v>
      </c>
      <c r="W57" s="39" t="s">
        <v>244</v>
      </c>
      <c r="X57" s="39" t="s">
        <v>71</v>
      </c>
      <c r="Y57" s="48">
        <v>2</v>
      </c>
      <c r="Z57" s="48">
        <v>3</v>
      </c>
      <c r="AA57" s="48">
        <v>3</v>
      </c>
      <c r="AB57" s="48"/>
      <c r="AC57" s="46">
        <f t="shared" si="6"/>
        <v>8</v>
      </c>
      <c r="AD57" s="50">
        <f t="shared" si="2"/>
        <v>17</v>
      </c>
      <c r="AE57" s="41" t="s">
        <v>79</v>
      </c>
      <c r="AF57" s="41"/>
      <c r="AG57" s="51"/>
      <c r="AH57" s="51"/>
    </row>
    <row r="58" spans="1:34" s="130" customFormat="1" ht="80.099999999999994" customHeight="1" x14ac:dyDescent="0.25">
      <c r="A58" s="38" t="s">
        <v>268</v>
      </c>
      <c r="B58" s="39" t="s">
        <v>40</v>
      </c>
      <c r="C58" s="39" t="s">
        <v>45</v>
      </c>
      <c r="D58" s="40" t="s">
        <v>269</v>
      </c>
      <c r="E58" s="39" t="s">
        <v>270</v>
      </c>
      <c r="F58" s="39" t="s">
        <v>271</v>
      </c>
      <c r="G58" s="39">
        <v>46.041499999999999</v>
      </c>
      <c r="H58" s="39" t="s">
        <v>272</v>
      </c>
      <c r="I58" s="39" t="s">
        <v>273</v>
      </c>
      <c r="J58" s="53">
        <v>30388.799999999999</v>
      </c>
      <c r="K58" s="53">
        <v>57200</v>
      </c>
      <c r="L58" s="54">
        <v>1563</v>
      </c>
      <c r="M58" s="45">
        <f t="shared" si="7"/>
        <v>781.5</v>
      </c>
      <c r="N58" s="39" t="s">
        <v>98</v>
      </c>
      <c r="O58" s="38">
        <v>2</v>
      </c>
      <c r="P58" s="38">
        <v>2</v>
      </c>
      <c r="Q58" s="38">
        <v>3</v>
      </c>
      <c r="R58" s="38">
        <v>2</v>
      </c>
      <c r="S58" s="38">
        <v>1</v>
      </c>
      <c r="T58" s="46">
        <f t="shared" si="1"/>
        <v>10</v>
      </c>
      <c r="U58" s="47" t="s">
        <v>284</v>
      </c>
      <c r="V58" s="39" t="s">
        <v>166</v>
      </c>
      <c r="W58" s="39" t="s">
        <v>285</v>
      </c>
      <c r="X58" s="39" t="s">
        <v>286</v>
      </c>
      <c r="Y58" s="48">
        <v>2</v>
      </c>
      <c r="Z58" s="48">
        <v>2</v>
      </c>
      <c r="AA58" s="48">
        <v>1</v>
      </c>
      <c r="AB58" s="49" t="s">
        <v>75</v>
      </c>
      <c r="AC58" s="46">
        <f t="shared" si="6"/>
        <v>5</v>
      </c>
      <c r="AD58" s="50">
        <f t="shared" si="2"/>
        <v>15</v>
      </c>
      <c r="AE58" s="41" t="s">
        <v>288</v>
      </c>
      <c r="AF58" s="39" t="s">
        <v>290</v>
      </c>
      <c r="AG58" s="51"/>
      <c r="AH58" s="51"/>
    </row>
    <row r="59" spans="1:34" s="130" customFormat="1" ht="80.099999999999994" customHeight="1" x14ac:dyDescent="0.25">
      <c r="A59" s="55" t="s">
        <v>932</v>
      </c>
      <c r="B59" s="41" t="s">
        <v>41</v>
      </c>
      <c r="C59" s="39" t="s">
        <v>45</v>
      </c>
      <c r="D59" s="40" t="s">
        <v>933</v>
      </c>
      <c r="E59" s="39" t="s">
        <v>137</v>
      </c>
      <c r="F59" s="39" t="s">
        <v>50</v>
      </c>
      <c r="G59" s="41">
        <v>47.030299999999997</v>
      </c>
      <c r="H59" s="39" t="s">
        <v>56</v>
      </c>
      <c r="I59" s="39" t="s">
        <v>58</v>
      </c>
      <c r="J59" s="42">
        <v>38625.599999999999</v>
      </c>
      <c r="K59" s="43">
        <v>62524.800000000003</v>
      </c>
      <c r="L59" s="44">
        <v>1438</v>
      </c>
      <c r="M59" s="45">
        <f t="shared" si="7"/>
        <v>719</v>
      </c>
      <c r="N59" s="39" t="s">
        <v>67</v>
      </c>
      <c r="O59" s="38">
        <v>2</v>
      </c>
      <c r="P59" s="38">
        <v>2</v>
      </c>
      <c r="Q59" s="38">
        <v>3</v>
      </c>
      <c r="R59" s="38">
        <v>2</v>
      </c>
      <c r="S59" s="38">
        <v>1</v>
      </c>
      <c r="T59" s="46">
        <f t="shared" si="1"/>
        <v>10</v>
      </c>
      <c r="U59" s="47" t="s">
        <v>73</v>
      </c>
      <c r="V59" s="41">
        <v>40</v>
      </c>
      <c r="W59" s="39" t="s">
        <v>70</v>
      </c>
      <c r="X59" s="39" t="s">
        <v>934</v>
      </c>
      <c r="Y59" s="48">
        <v>2</v>
      </c>
      <c r="Z59" s="48">
        <v>2</v>
      </c>
      <c r="AA59" s="48">
        <v>2</v>
      </c>
      <c r="AB59" s="48"/>
      <c r="AC59" s="46">
        <f t="shared" si="6"/>
        <v>6</v>
      </c>
      <c r="AD59" s="50">
        <f t="shared" si="2"/>
        <v>16</v>
      </c>
      <c r="AE59" s="41" t="s">
        <v>288</v>
      </c>
      <c r="AF59" s="39" t="s">
        <v>935</v>
      </c>
      <c r="AG59" s="51"/>
      <c r="AH59" s="51"/>
    </row>
    <row r="60" spans="1:34" s="130" customFormat="1" ht="80.099999999999994" customHeight="1" x14ac:dyDescent="0.25">
      <c r="A60" s="55" t="s">
        <v>936</v>
      </c>
      <c r="B60" s="41" t="s">
        <v>41</v>
      </c>
      <c r="C60" s="39" t="s">
        <v>45</v>
      </c>
      <c r="D60" s="40" t="s">
        <v>937</v>
      </c>
      <c r="E60" s="39" t="s">
        <v>137</v>
      </c>
      <c r="F60" s="39" t="s">
        <v>50</v>
      </c>
      <c r="G60" s="41">
        <v>47.030299999999997</v>
      </c>
      <c r="H60" s="39" t="s">
        <v>56</v>
      </c>
      <c r="I60" s="39" t="s">
        <v>58</v>
      </c>
      <c r="J60" s="42">
        <v>38625.599999999999</v>
      </c>
      <c r="K60" s="43">
        <v>62524.800000000003</v>
      </c>
      <c r="L60" s="44">
        <v>1438</v>
      </c>
      <c r="M60" s="45">
        <f t="shared" si="7"/>
        <v>719</v>
      </c>
      <c r="N60" s="39" t="s">
        <v>67</v>
      </c>
      <c r="O60" s="38">
        <v>2</v>
      </c>
      <c r="P60" s="38">
        <v>2</v>
      </c>
      <c r="Q60" s="38">
        <v>3</v>
      </c>
      <c r="R60" s="38">
        <v>2</v>
      </c>
      <c r="S60" s="38">
        <v>1</v>
      </c>
      <c r="T60" s="46">
        <f t="shared" si="1"/>
        <v>10</v>
      </c>
      <c r="U60" s="47" t="s">
        <v>73</v>
      </c>
      <c r="V60" s="41">
        <v>40</v>
      </c>
      <c r="W60" s="39" t="s">
        <v>70</v>
      </c>
      <c r="X60" s="39" t="s">
        <v>934</v>
      </c>
      <c r="Y60" s="48">
        <v>2</v>
      </c>
      <c r="Z60" s="48">
        <v>2</v>
      </c>
      <c r="AA60" s="48">
        <v>2</v>
      </c>
      <c r="AB60" s="48"/>
      <c r="AC60" s="46">
        <f t="shared" si="6"/>
        <v>6</v>
      </c>
      <c r="AD60" s="50">
        <f t="shared" si="2"/>
        <v>16</v>
      </c>
      <c r="AE60" s="41" t="s">
        <v>288</v>
      </c>
      <c r="AF60" s="39" t="s">
        <v>935</v>
      </c>
      <c r="AG60" s="51"/>
      <c r="AH60" s="51"/>
    </row>
    <row r="61" spans="1:34" s="130" customFormat="1" ht="80.099999999999994" customHeight="1" x14ac:dyDescent="0.25">
      <c r="A61" s="55" t="s">
        <v>938</v>
      </c>
      <c r="B61" s="41" t="s">
        <v>41</v>
      </c>
      <c r="C61" s="39" t="s">
        <v>45</v>
      </c>
      <c r="D61" s="40" t="s">
        <v>939</v>
      </c>
      <c r="E61" s="39" t="s">
        <v>137</v>
      </c>
      <c r="F61" s="39" t="s">
        <v>50</v>
      </c>
      <c r="G61" s="41">
        <v>47.030299999999997</v>
      </c>
      <c r="H61" s="39" t="s">
        <v>56</v>
      </c>
      <c r="I61" s="39" t="s">
        <v>58</v>
      </c>
      <c r="J61" s="42">
        <v>38625.599999999999</v>
      </c>
      <c r="K61" s="43">
        <v>62524.800000000003</v>
      </c>
      <c r="L61" s="44">
        <v>1438</v>
      </c>
      <c r="M61" s="45">
        <f t="shared" si="7"/>
        <v>719</v>
      </c>
      <c r="N61" s="39" t="s">
        <v>67</v>
      </c>
      <c r="O61" s="38">
        <v>2</v>
      </c>
      <c r="P61" s="38">
        <v>2</v>
      </c>
      <c r="Q61" s="38">
        <v>3</v>
      </c>
      <c r="R61" s="38">
        <v>2</v>
      </c>
      <c r="S61" s="38">
        <v>1</v>
      </c>
      <c r="T61" s="46">
        <f t="shared" si="1"/>
        <v>10</v>
      </c>
      <c r="U61" s="47" t="s">
        <v>73</v>
      </c>
      <c r="V61" s="41">
        <v>40</v>
      </c>
      <c r="W61" s="39" t="s">
        <v>70</v>
      </c>
      <c r="X61" s="39" t="s">
        <v>934</v>
      </c>
      <c r="Y61" s="48">
        <v>2</v>
      </c>
      <c r="Z61" s="48">
        <v>2</v>
      </c>
      <c r="AA61" s="48">
        <v>2</v>
      </c>
      <c r="AB61" s="48"/>
      <c r="AC61" s="46">
        <f t="shared" si="6"/>
        <v>6</v>
      </c>
      <c r="AD61" s="50">
        <f t="shared" si="2"/>
        <v>16</v>
      </c>
      <c r="AE61" s="41" t="s">
        <v>288</v>
      </c>
      <c r="AF61" s="39" t="s">
        <v>935</v>
      </c>
      <c r="AG61" s="51"/>
      <c r="AH61" s="51"/>
    </row>
    <row r="62" spans="1:34" s="130" customFormat="1" ht="80.099999999999994" customHeight="1" x14ac:dyDescent="0.25">
      <c r="A62" s="55" t="s">
        <v>940</v>
      </c>
      <c r="B62" s="41" t="s">
        <v>41</v>
      </c>
      <c r="C62" s="39" t="s">
        <v>45</v>
      </c>
      <c r="D62" s="40" t="s">
        <v>941</v>
      </c>
      <c r="E62" s="39" t="s">
        <v>137</v>
      </c>
      <c r="F62" s="39" t="s">
        <v>50</v>
      </c>
      <c r="G62" s="41">
        <v>47.030299999999997</v>
      </c>
      <c r="H62" s="39" t="s">
        <v>56</v>
      </c>
      <c r="I62" s="39" t="s">
        <v>58</v>
      </c>
      <c r="J62" s="42">
        <v>38625.599999999999</v>
      </c>
      <c r="K62" s="43">
        <v>62524.800000000003</v>
      </c>
      <c r="L62" s="44">
        <v>1438</v>
      </c>
      <c r="M62" s="45">
        <f t="shared" si="7"/>
        <v>719</v>
      </c>
      <c r="N62" s="39" t="s">
        <v>67</v>
      </c>
      <c r="O62" s="38">
        <v>2</v>
      </c>
      <c r="P62" s="38">
        <v>2</v>
      </c>
      <c r="Q62" s="38">
        <v>3</v>
      </c>
      <c r="R62" s="38">
        <v>2</v>
      </c>
      <c r="S62" s="38">
        <v>1</v>
      </c>
      <c r="T62" s="46">
        <f t="shared" si="1"/>
        <v>10</v>
      </c>
      <c r="U62" s="47" t="s">
        <v>73</v>
      </c>
      <c r="V62" s="41">
        <v>40</v>
      </c>
      <c r="W62" s="39" t="s">
        <v>70</v>
      </c>
      <c r="X62" s="39" t="s">
        <v>934</v>
      </c>
      <c r="Y62" s="48">
        <v>2</v>
      </c>
      <c r="Z62" s="48">
        <v>2</v>
      </c>
      <c r="AA62" s="48">
        <v>2</v>
      </c>
      <c r="AB62" s="48"/>
      <c r="AC62" s="46">
        <f t="shared" si="6"/>
        <v>6</v>
      </c>
      <c r="AD62" s="50">
        <f t="shared" si="2"/>
        <v>16</v>
      </c>
      <c r="AE62" s="41" t="s">
        <v>288</v>
      </c>
      <c r="AF62" s="39" t="s">
        <v>935</v>
      </c>
      <c r="AG62" s="51"/>
      <c r="AH62" s="51"/>
    </row>
    <row r="63" spans="1:34" s="130" customFormat="1" ht="80.099999999999994" customHeight="1" x14ac:dyDescent="0.25">
      <c r="A63" s="55" t="s">
        <v>942</v>
      </c>
      <c r="B63" s="41" t="s">
        <v>41</v>
      </c>
      <c r="C63" s="39" t="s">
        <v>45</v>
      </c>
      <c r="D63" s="40" t="s">
        <v>943</v>
      </c>
      <c r="E63" s="39" t="s">
        <v>137</v>
      </c>
      <c r="F63" s="39" t="s">
        <v>50</v>
      </c>
      <c r="G63" s="41">
        <v>47.030299999999997</v>
      </c>
      <c r="H63" s="39" t="s">
        <v>56</v>
      </c>
      <c r="I63" s="39" t="s">
        <v>58</v>
      </c>
      <c r="J63" s="42">
        <v>38625.599999999999</v>
      </c>
      <c r="K63" s="43">
        <v>62524.800000000003</v>
      </c>
      <c r="L63" s="44">
        <v>1438</v>
      </c>
      <c r="M63" s="45">
        <f t="shared" si="7"/>
        <v>719</v>
      </c>
      <c r="N63" s="39" t="s">
        <v>67</v>
      </c>
      <c r="O63" s="38">
        <v>2</v>
      </c>
      <c r="P63" s="38">
        <v>2</v>
      </c>
      <c r="Q63" s="38">
        <v>3</v>
      </c>
      <c r="R63" s="38">
        <v>2</v>
      </c>
      <c r="S63" s="38">
        <v>1</v>
      </c>
      <c r="T63" s="46">
        <f t="shared" si="1"/>
        <v>10</v>
      </c>
      <c r="U63" s="47" t="s">
        <v>73</v>
      </c>
      <c r="V63" s="41">
        <v>40</v>
      </c>
      <c r="W63" s="39" t="s">
        <v>70</v>
      </c>
      <c r="X63" s="39" t="s">
        <v>934</v>
      </c>
      <c r="Y63" s="48">
        <v>2</v>
      </c>
      <c r="Z63" s="48">
        <v>2</v>
      </c>
      <c r="AA63" s="48">
        <v>2</v>
      </c>
      <c r="AB63" s="48"/>
      <c r="AC63" s="46">
        <f t="shared" si="6"/>
        <v>6</v>
      </c>
      <c r="AD63" s="50">
        <f t="shared" si="2"/>
        <v>16</v>
      </c>
      <c r="AE63" s="41" t="s">
        <v>288</v>
      </c>
      <c r="AF63" s="39" t="s">
        <v>935</v>
      </c>
      <c r="AG63" s="51"/>
      <c r="AH63" s="51"/>
    </row>
    <row r="64" spans="1:34" s="130" customFormat="1" ht="80.099999999999994" customHeight="1" x14ac:dyDescent="0.25">
      <c r="A64" s="55" t="s">
        <v>944</v>
      </c>
      <c r="B64" s="41" t="s">
        <v>41</v>
      </c>
      <c r="C64" s="39" t="s">
        <v>45</v>
      </c>
      <c r="D64" s="40" t="s">
        <v>945</v>
      </c>
      <c r="E64" s="39" t="s">
        <v>137</v>
      </c>
      <c r="F64" s="39" t="s">
        <v>50</v>
      </c>
      <c r="G64" s="41">
        <v>47.030299999999997</v>
      </c>
      <c r="H64" s="39" t="s">
        <v>56</v>
      </c>
      <c r="I64" s="39" t="s">
        <v>58</v>
      </c>
      <c r="J64" s="42">
        <v>38625.599999999999</v>
      </c>
      <c r="K64" s="43">
        <v>62524.800000000003</v>
      </c>
      <c r="L64" s="44">
        <v>1438</v>
      </c>
      <c r="M64" s="45">
        <f t="shared" si="7"/>
        <v>719</v>
      </c>
      <c r="N64" s="39" t="s">
        <v>67</v>
      </c>
      <c r="O64" s="38">
        <v>2</v>
      </c>
      <c r="P64" s="38">
        <v>2</v>
      </c>
      <c r="Q64" s="38">
        <v>3</v>
      </c>
      <c r="R64" s="38">
        <v>2</v>
      </c>
      <c r="S64" s="38">
        <v>1</v>
      </c>
      <c r="T64" s="46">
        <f t="shared" si="1"/>
        <v>10</v>
      </c>
      <c r="U64" s="47" t="s">
        <v>73</v>
      </c>
      <c r="V64" s="41">
        <v>40</v>
      </c>
      <c r="W64" s="39" t="s">
        <v>70</v>
      </c>
      <c r="X64" s="39" t="s">
        <v>71</v>
      </c>
      <c r="Y64" s="48">
        <v>2</v>
      </c>
      <c r="Z64" s="48">
        <v>2</v>
      </c>
      <c r="AA64" s="48">
        <v>2</v>
      </c>
      <c r="AB64" s="48"/>
      <c r="AC64" s="46">
        <f t="shared" si="6"/>
        <v>6</v>
      </c>
      <c r="AD64" s="50">
        <f t="shared" si="2"/>
        <v>16</v>
      </c>
      <c r="AE64" s="41" t="s">
        <v>288</v>
      </c>
      <c r="AF64" s="39" t="s">
        <v>935</v>
      </c>
      <c r="AG64" s="51"/>
      <c r="AH64" s="51"/>
    </row>
    <row r="65" spans="1:34" s="130" customFormat="1" ht="80.099999999999994" customHeight="1" x14ac:dyDescent="0.25">
      <c r="A65" s="55" t="s">
        <v>946</v>
      </c>
      <c r="B65" s="41" t="s">
        <v>41</v>
      </c>
      <c r="C65" s="39" t="s">
        <v>45</v>
      </c>
      <c r="D65" s="40" t="s">
        <v>947</v>
      </c>
      <c r="E65" s="39" t="s">
        <v>948</v>
      </c>
      <c r="F65" s="39" t="s">
        <v>949</v>
      </c>
      <c r="G65" s="41">
        <v>47.030299999999997</v>
      </c>
      <c r="H65" s="39" t="s">
        <v>56</v>
      </c>
      <c r="I65" s="39" t="s">
        <v>58</v>
      </c>
      <c r="J65" s="42">
        <v>38625.599999999999</v>
      </c>
      <c r="K65" s="43">
        <v>62524.800000000003</v>
      </c>
      <c r="L65" s="44">
        <v>1438</v>
      </c>
      <c r="M65" s="45">
        <f t="shared" si="7"/>
        <v>719</v>
      </c>
      <c r="N65" s="39" t="s">
        <v>67</v>
      </c>
      <c r="O65" s="38">
        <v>2</v>
      </c>
      <c r="P65" s="38">
        <v>2</v>
      </c>
      <c r="Q65" s="38">
        <v>3</v>
      </c>
      <c r="R65" s="38">
        <v>2</v>
      </c>
      <c r="S65" s="38">
        <v>1</v>
      </c>
      <c r="T65" s="46">
        <f t="shared" si="1"/>
        <v>10</v>
      </c>
      <c r="U65" s="47" t="s">
        <v>73</v>
      </c>
      <c r="V65" s="41">
        <v>120</v>
      </c>
      <c r="W65" s="39" t="s">
        <v>70</v>
      </c>
      <c r="X65" s="39" t="s">
        <v>211</v>
      </c>
      <c r="Y65" s="48">
        <v>2</v>
      </c>
      <c r="Z65" s="48">
        <v>3</v>
      </c>
      <c r="AA65" s="48">
        <v>1</v>
      </c>
      <c r="AB65" s="48"/>
      <c r="AC65" s="46">
        <f t="shared" si="6"/>
        <v>6</v>
      </c>
      <c r="AD65" s="50">
        <f t="shared" si="2"/>
        <v>16</v>
      </c>
      <c r="AE65" s="41" t="s">
        <v>288</v>
      </c>
      <c r="AF65" s="39" t="s">
        <v>950</v>
      </c>
      <c r="AG65" s="51"/>
      <c r="AH65" s="51"/>
    </row>
    <row r="66" spans="1:34" s="130" customFormat="1" ht="80.099999999999994" customHeight="1" x14ac:dyDescent="0.25">
      <c r="A66" s="55" t="s">
        <v>951</v>
      </c>
      <c r="B66" s="41" t="s">
        <v>41</v>
      </c>
      <c r="C66" s="39" t="s">
        <v>45</v>
      </c>
      <c r="D66" s="40" t="s">
        <v>952</v>
      </c>
      <c r="E66" s="39" t="s">
        <v>389</v>
      </c>
      <c r="F66" s="39" t="s">
        <v>50</v>
      </c>
      <c r="G66" s="41">
        <v>47.030299999999997</v>
      </c>
      <c r="H66" s="39" t="s">
        <v>56</v>
      </c>
      <c r="I66" s="39" t="s">
        <v>58</v>
      </c>
      <c r="J66" s="42">
        <v>38625.599999999999</v>
      </c>
      <c r="K66" s="43">
        <v>62524.800000000003</v>
      </c>
      <c r="L66" s="41">
        <v>1438</v>
      </c>
      <c r="M66" s="45">
        <f t="shared" si="7"/>
        <v>719</v>
      </c>
      <c r="N66" s="39" t="s">
        <v>390</v>
      </c>
      <c r="O66" s="38">
        <v>2</v>
      </c>
      <c r="P66" s="38">
        <v>2</v>
      </c>
      <c r="Q66" s="38">
        <v>2</v>
      </c>
      <c r="R66" s="38">
        <v>2</v>
      </c>
      <c r="S66" s="38">
        <v>1</v>
      </c>
      <c r="T66" s="46">
        <f t="shared" si="1"/>
        <v>9</v>
      </c>
      <c r="U66" s="47" t="s">
        <v>73</v>
      </c>
      <c r="V66" s="41">
        <v>630</v>
      </c>
      <c r="W66" s="39" t="s">
        <v>244</v>
      </c>
      <c r="X66" s="39" t="s">
        <v>71</v>
      </c>
      <c r="Y66" s="48">
        <v>2</v>
      </c>
      <c r="Z66" s="48">
        <v>2</v>
      </c>
      <c r="AA66" s="48">
        <v>3</v>
      </c>
      <c r="AB66" s="48"/>
      <c r="AC66" s="46">
        <f t="shared" si="6"/>
        <v>7</v>
      </c>
      <c r="AD66" s="50">
        <f t="shared" si="2"/>
        <v>16</v>
      </c>
      <c r="AE66" s="41" t="s">
        <v>288</v>
      </c>
      <c r="AF66" s="39" t="s">
        <v>953</v>
      </c>
      <c r="AG66" s="51"/>
      <c r="AH66" s="51"/>
    </row>
    <row r="67" spans="1:34" s="130" customFormat="1" ht="80.099999999999994" customHeight="1" x14ac:dyDescent="0.25">
      <c r="A67" s="55" t="s">
        <v>954</v>
      </c>
      <c r="B67" s="41" t="s">
        <v>41</v>
      </c>
      <c r="C67" s="39" t="s">
        <v>45</v>
      </c>
      <c r="D67" s="40" t="s">
        <v>955</v>
      </c>
      <c r="E67" s="39" t="s">
        <v>389</v>
      </c>
      <c r="F67" s="39" t="s">
        <v>50</v>
      </c>
      <c r="G67" s="41">
        <v>47.030299999999997</v>
      </c>
      <c r="H67" s="39" t="s">
        <v>56</v>
      </c>
      <c r="I67" s="39" t="s">
        <v>58</v>
      </c>
      <c r="J67" s="42">
        <v>38625.599999999999</v>
      </c>
      <c r="K67" s="43">
        <v>62524.800000000003</v>
      </c>
      <c r="L67" s="41">
        <v>1438</v>
      </c>
      <c r="M67" s="45">
        <f t="shared" si="7"/>
        <v>719</v>
      </c>
      <c r="N67" s="39" t="s">
        <v>390</v>
      </c>
      <c r="O67" s="38">
        <v>2</v>
      </c>
      <c r="P67" s="38">
        <v>2</v>
      </c>
      <c r="Q67" s="38">
        <v>2</v>
      </c>
      <c r="R67" s="38">
        <v>2</v>
      </c>
      <c r="S67" s="38">
        <v>1</v>
      </c>
      <c r="T67" s="46">
        <f t="shared" si="1"/>
        <v>9</v>
      </c>
      <c r="U67" s="47" t="s">
        <v>73</v>
      </c>
      <c r="V67" s="41">
        <v>630</v>
      </c>
      <c r="W67" s="39" t="s">
        <v>244</v>
      </c>
      <c r="X67" s="39" t="s">
        <v>71</v>
      </c>
      <c r="Y67" s="48">
        <v>2</v>
      </c>
      <c r="Z67" s="48">
        <v>2</v>
      </c>
      <c r="AA67" s="48">
        <v>3</v>
      </c>
      <c r="AB67" s="48"/>
      <c r="AC67" s="46">
        <f t="shared" si="6"/>
        <v>7</v>
      </c>
      <c r="AD67" s="50">
        <f t="shared" si="2"/>
        <v>16</v>
      </c>
      <c r="AE67" s="41" t="s">
        <v>288</v>
      </c>
      <c r="AF67" s="39" t="s">
        <v>953</v>
      </c>
      <c r="AG67" s="51"/>
      <c r="AH67" s="51"/>
    </row>
    <row r="68" spans="1:34" s="130" customFormat="1" ht="80.099999999999994" customHeight="1" x14ac:dyDescent="0.25">
      <c r="A68" s="55" t="s">
        <v>956</v>
      </c>
      <c r="B68" s="41" t="s">
        <v>41</v>
      </c>
      <c r="C68" s="39" t="s">
        <v>45</v>
      </c>
      <c r="D68" s="40" t="s">
        <v>957</v>
      </c>
      <c r="E68" s="39" t="s">
        <v>52</v>
      </c>
      <c r="F68" s="39" t="s">
        <v>57</v>
      </c>
      <c r="G68" s="41">
        <v>47.0105</v>
      </c>
      <c r="H68" s="41" t="s">
        <v>59</v>
      </c>
      <c r="I68" s="39" t="s">
        <v>60</v>
      </c>
      <c r="J68" s="42">
        <v>37481.599999999999</v>
      </c>
      <c r="K68" s="97">
        <v>61963.199999999997</v>
      </c>
      <c r="L68" s="41">
        <v>786</v>
      </c>
      <c r="M68" s="45">
        <f t="shared" si="7"/>
        <v>393</v>
      </c>
      <c r="N68" s="39" t="s">
        <v>67</v>
      </c>
      <c r="O68" s="38">
        <v>2</v>
      </c>
      <c r="P68" s="38">
        <v>1</v>
      </c>
      <c r="Q68" s="38">
        <v>3</v>
      </c>
      <c r="R68" s="38">
        <v>2</v>
      </c>
      <c r="S68" s="38">
        <v>1</v>
      </c>
      <c r="T68" s="46">
        <f t="shared" si="1"/>
        <v>9</v>
      </c>
      <c r="U68" s="47" t="s">
        <v>69</v>
      </c>
      <c r="V68" s="41">
        <v>510</v>
      </c>
      <c r="W68" s="39" t="s">
        <v>244</v>
      </c>
      <c r="X68" s="39" t="s">
        <v>71</v>
      </c>
      <c r="Y68" s="48">
        <v>2</v>
      </c>
      <c r="Z68" s="48">
        <v>2</v>
      </c>
      <c r="AA68" s="48">
        <v>3</v>
      </c>
      <c r="AB68" s="48"/>
      <c r="AC68" s="46">
        <f t="shared" si="6"/>
        <v>7</v>
      </c>
      <c r="AD68" s="50">
        <f t="shared" si="2"/>
        <v>16</v>
      </c>
      <c r="AE68" s="41" t="s">
        <v>288</v>
      </c>
      <c r="AF68" s="39" t="s">
        <v>958</v>
      </c>
      <c r="AG68" s="51"/>
      <c r="AH68" s="51"/>
    </row>
    <row r="69" spans="1:34" s="130" customFormat="1" ht="80.099999999999994" customHeight="1" x14ac:dyDescent="0.25">
      <c r="A69" s="55" t="s">
        <v>1347</v>
      </c>
      <c r="B69" s="41" t="s">
        <v>1228</v>
      </c>
      <c r="C69" s="39" t="s">
        <v>45</v>
      </c>
      <c r="D69" s="40" t="s">
        <v>1348</v>
      </c>
      <c r="E69" s="39" t="s">
        <v>1349</v>
      </c>
      <c r="F69" s="39" t="s">
        <v>1125</v>
      </c>
      <c r="G69" s="41">
        <v>15.0617</v>
      </c>
      <c r="H69" s="39" t="s">
        <v>1126</v>
      </c>
      <c r="I69" s="39" t="s">
        <v>1127</v>
      </c>
      <c r="J69" s="42">
        <v>39603.199999999997</v>
      </c>
      <c r="K69" s="42">
        <v>87796.800000000003</v>
      </c>
      <c r="L69" s="44">
        <v>880</v>
      </c>
      <c r="M69" s="45">
        <f t="shared" si="7"/>
        <v>440</v>
      </c>
      <c r="N69" s="39" t="s">
        <v>1231</v>
      </c>
      <c r="O69" s="38">
        <v>2</v>
      </c>
      <c r="P69" s="38">
        <v>1</v>
      </c>
      <c r="Q69" s="38">
        <v>3</v>
      </c>
      <c r="R69" s="38">
        <v>2</v>
      </c>
      <c r="S69" s="38">
        <v>1</v>
      </c>
      <c r="T69" s="46">
        <f t="shared" si="1"/>
        <v>9</v>
      </c>
      <c r="U69" s="47" t="s">
        <v>573</v>
      </c>
      <c r="V69" s="41">
        <v>270</v>
      </c>
      <c r="W69" s="39" t="s">
        <v>70</v>
      </c>
      <c r="X69" s="39" t="s">
        <v>1238</v>
      </c>
      <c r="Y69" s="48">
        <v>1</v>
      </c>
      <c r="Z69" s="48">
        <v>3</v>
      </c>
      <c r="AA69" s="48">
        <v>3</v>
      </c>
      <c r="AB69" s="48"/>
      <c r="AC69" s="46">
        <f t="shared" si="6"/>
        <v>7</v>
      </c>
      <c r="AD69" s="50">
        <f t="shared" si="2"/>
        <v>16</v>
      </c>
      <c r="AE69" s="41" t="s">
        <v>288</v>
      </c>
      <c r="AF69" s="39" t="s">
        <v>958</v>
      </c>
      <c r="AG69" s="51"/>
      <c r="AH69" s="51"/>
    </row>
    <row r="70" spans="1:34" s="130" customFormat="1" ht="80.099999999999994" customHeight="1" x14ac:dyDescent="0.25">
      <c r="A70" s="55" t="s">
        <v>1350</v>
      </c>
      <c r="B70" s="41" t="s">
        <v>1228</v>
      </c>
      <c r="C70" s="39" t="s">
        <v>45</v>
      </c>
      <c r="D70" s="40" t="s">
        <v>1351</v>
      </c>
      <c r="E70" s="39" t="s">
        <v>1287</v>
      </c>
      <c r="F70" s="39" t="s">
        <v>1352</v>
      </c>
      <c r="G70" s="41">
        <v>48.051099999999998</v>
      </c>
      <c r="H70" s="39" t="s">
        <v>1259</v>
      </c>
      <c r="I70" s="39" t="s">
        <v>1353</v>
      </c>
      <c r="J70" s="42">
        <v>37876.800000000003</v>
      </c>
      <c r="K70" s="43">
        <v>61360</v>
      </c>
      <c r="L70" s="41">
        <v>25</v>
      </c>
      <c r="M70" s="45">
        <f t="shared" si="7"/>
        <v>12.5</v>
      </c>
      <c r="N70" s="39" t="s">
        <v>1231</v>
      </c>
      <c r="O70" s="38">
        <v>2</v>
      </c>
      <c r="P70" s="38">
        <v>1</v>
      </c>
      <c r="Q70" s="38">
        <v>3</v>
      </c>
      <c r="R70" s="38">
        <v>2</v>
      </c>
      <c r="S70" s="38">
        <v>1</v>
      </c>
      <c r="T70" s="46">
        <f t="shared" si="1"/>
        <v>9</v>
      </c>
      <c r="U70" s="47" t="s">
        <v>107</v>
      </c>
      <c r="V70" s="41">
        <v>630</v>
      </c>
      <c r="W70" s="39" t="s">
        <v>244</v>
      </c>
      <c r="X70" s="39" t="s">
        <v>71</v>
      </c>
      <c r="Y70" s="48">
        <v>2</v>
      </c>
      <c r="Z70" s="48">
        <v>2</v>
      </c>
      <c r="AA70" s="48">
        <v>3</v>
      </c>
      <c r="AB70" s="48"/>
      <c r="AC70" s="46">
        <f t="shared" si="6"/>
        <v>7</v>
      </c>
      <c r="AD70" s="50">
        <f t="shared" si="2"/>
        <v>16</v>
      </c>
      <c r="AE70" s="41" t="s">
        <v>288</v>
      </c>
      <c r="AF70" s="39" t="s">
        <v>958</v>
      </c>
      <c r="AG70" s="51"/>
      <c r="AH70" s="51"/>
    </row>
    <row r="71" spans="1:34" s="130" customFormat="1" ht="80.099999999999994" customHeight="1" x14ac:dyDescent="0.25">
      <c r="A71" s="55" t="s">
        <v>1354</v>
      </c>
      <c r="B71" s="41" t="s">
        <v>1228</v>
      </c>
      <c r="C71" s="39" t="s">
        <v>45</v>
      </c>
      <c r="D71" s="40" t="s">
        <v>1355</v>
      </c>
      <c r="E71" s="39" t="s">
        <v>1356</v>
      </c>
      <c r="F71" s="39" t="s">
        <v>1010</v>
      </c>
      <c r="G71" s="41">
        <v>48.050800000000002</v>
      </c>
      <c r="H71" s="39" t="s">
        <v>1011</v>
      </c>
      <c r="I71" s="39" t="s">
        <v>1357</v>
      </c>
      <c r="J71" s="42">
        <v>37876.800000000003</v>
      </c>
      <c r="K71" s="43">
        <v>61360</v>
      </c>
      <c r="L71" s="41">
        <v>158</v>
      </c>
      <c r="M71" s="45">
        <f t="shared" si="7"/>
        <v>79</v>
      </c>
      <c r="N71" s="39" t="s">
        <v>1231</v>
      </c>
      <c r="O71" s="38">
        <v>2</v>
      </c>
      <c r="P71" s="38">
        <v>1</v>
      </c>
      <c r="Q71" s="38">
        <v>3</v>
      </c>
      <c r="R71" s="38">
        <v>2</v>
      </c>
      <c r="S71" s="38">
        <v>1</v>
      </c>
      <c r="T71" s="46">
        <f t="shared" si="1"/>
        <v>9</v>
      </c>
      <c r="U71" s="47" t="s">
        <v>121</v>
      </c>
      <c r="V71" s="41">
        <v>780</v>
      </c>
      <c r="W71" s="39" t="s">
        <v>244</v>
      </c>
      <c r="X71" s="39" t="s">
        <v>71</v>
      </c>
      <c r="Y71" s="48">
        <v>2</v>
      </c>
      <c r="Z71" s="48">
        <v>1</v>
      </c>
      <c r="AA71" s="48">
        <v>3</v>
      </c>
      <c r="AB71" s="48"/>
      <c r="AC71" s="46">
        <f t="shared" si="6"/>
        <v>6</v>
      </c>
      <c r="AD71" s="50">
        <f t="shared" si="2"/>
        <v>15</v>
      </c>
      <c r="AE71" s="41" t="s">
        <v>288</v>
      </c>
      <c r="AF71" s="39" t="s">
        <v>1358</v>
      </c>
      <c r="AG71" s="51"/>
      <c r="AH71" s="51"/>
    </row>
    <row r="72" spans="1:34" s="130" customFormat="1" ht="80.099999999999994" customHeight="1" x14ac:dyDescent="0.25">
      <c r="A72" s="55" t="s">
        <v>1359</v>
      </c>
      <c r="B72" s="41" t="s">
        <v>1228</v>
      </c>
      <c r="C72" s="39" t="s">
        <v>45</v>
      </c>
      <c r="D72" s="40" t="s">
        <v>1360</v>
      </c>
      <c r="E72" s="39" t="s">
        <v>1244</v>
      </c>
      <c r="F72" s="39" t="s">
        <v>1361</v>
      </c>
      <c r="G72" s="41">
        <v>47.061100000000003</v>
      </c>
      <c r="H72" s="39" t="s">
        <v>1362</v>
      </c>
      <c r="I72" s="39" t="s">
        <v>1363</v>
      </c>
      <c r="J72" s="42">
        <v>34569.599999999999</v>
      </c>
      <c r="K72" s="43">
        <v>64896</v>
      </c>
      <c r="L72" s="41">
        <v>21</v>
      </c>
      <c r="M72" s="45">
        <f t="shared" si="7"/>
        <v>10.5</v>
      </c>
      <c r="N72" s="39" t="s">
        <v>1231</v>
      </c>
      <c r="O72" s="38">
        <v>2</v>
      </c>
      <c r="P72" s="38">
        <v>1</v>
      </c>
      <c r="Q72" s="38">
        <v>3</v>
      </c>
      <c r="R72" s="38">
        <v>2</v>
      </c>
      <c r="S72" s="38">
        <v>1</v>
      </c>
      <c r="T72" s="46">
        <f t="shared" si="1"/>
        <v>9</v>
      </c>
      <c r="U72" s="47" t="s">
        <v>573</v>
      </c>
      <c r="V72" s="41">
        <v>720</v>
      </c>
      <c r="W72" s="39" t="s">
        <v>244</v>
      </c>
      <c r="X72" s="39" t="s">
        <v>71</v>
      </c>
      <c r="Y72" s="48">
        <v>1</v>
      </c>
      <c r="Z72" s="48">
        <v>2</v>
      </c>
      <c r="AA72" s="48">
        <v>3</v>
      </c>
      <c r="AB72" s="48"/>
      <c r="AC72" s="46">
        <f t="shared" si="6"/>
        <v>6</v>
      </c>
      <c r="AD72" s="50">
        <f t="shared" si="2"/>
        <v>15</v>
      </c>
      <c r="AE72" s="41" t="s">
        <v>288</v>
      </c>
      <c r="AF72" s="39" t="s">
        <v>1364</v>
      </c>
      <c r="AG72" s="51"/>
      <c r="AH72" s="51"/>
    </row>
    <row r="73" spans="1:34" s="130" customFormat="1" ht="80.099999999999994" customHeight="1" x14ac:dyDescent="0.25">
      <c r="A73" s="55" t="s">
        <v>1122</v>
      </c>
      <c r="B73" s="41" t="s">
        <v>41</v>
      </c>
      <c r="C73" s="39" t="s">
        <v>45</v>
      </c>
      <c r="D73" s="40" t="s">
        <v>1123</v>
      </c>
      <c r="E73" s="39" t="s">
        <v>1124</v>
      </c>
      <c r="F73" s="39" t="s">
        <v>1125</v>
      </c>
      <c r="G73" s="41">
        <v>15.0617</v>
      </c>
      <c r="H73" s="39" t="s">
        <v>1126</v>
      </c>
      <c r="I73" s="39" t="s">
        <v>1127</v>
      </c>
      <c r="J73" s="42">
        <v>39603.199999999997</v>
      </c>
      <c r="K73" s="42">
        <v>87796.800000000003</v>
      </c>
      <c r="L73" s="44">
        <v>880</v>
      </c>
      <c r="M73" s="45">
        <f t="shared" si="7"/>
        <v>440</v>
      </c>
      <c r="N73" s="39" t="s">
        <v>67</v>
      </c>
      <c r="O73" s="38">
        <v>2</v>
      </c>
      <c r="P73" s="38">
        <v>1</v>
      </c>
      <c r="Q73" s="38">
        <v>3</v>
      </c>
      <c r="R73" s="38">
        <v>2</v>
      </c>
      <c r="S73" s="38">
        <v>1</v>
      </c>
      <c r="T73" s="46">
        <f t="shared" si="1"/>
        <v>9</v>
      </c>
      <c r="U73" s="47" t="s">
        <v>1128</v>
      </c>
      <c r="V73" s="41">
        <v>80</v>
      </c>
      <c r="W73" s="39" t="s">
        <v>70</v>
      </c>
      <c r="X73" s="39" t="s">
        <v>211</v>
      </c>
      <c r="Y73" s="48">
        <v>2</v>
      </c>
      <c r="Z73" s="48">
        <v>2</v>
      </c>
      <c r="AA73" s="48">
        <v>1</v>
      </c>
      <c r="AB73" s="48"/>
      <c r="AC73" s="46">
        <f t="shared" si="6"/>
        <v>5</v>
      </c>
      <c r="AD73" s="50">
        <f t="shared" si="2"/>
        <v>14</v>
      </c>
      <c r="AE73" s="41" t="s">
        <v>435</v>
      </c>
      <c r="AF73" s="39" t="s">
        <v>1129</v>
      </c>
      <c r="AG73" s="51"/>
      <c r="AH73" s="51"/>
    </row>
    <row r="74" spans="1:34" s="130" customFormat="1" ht="80.099999999999994" customHeight="1" x14ac:dyDescent="0.25">
      <c r="A74" s="55" t="s">
        <v>1130</v>
      </c>
      <c r="B74" s="41" t="s">
        <v>41</v>
      </c>
      <c r="C74" s="39" t="s">
        <v>45</v>
      </c>
      <c r="D74" s="40" t="s">
        <v>1131</v>
      </c>
      <c r="E74" s="39" t="s">
        <v>171</v>
      </c>
      <c r="F74" s="39" t="s">
        <v>106</v>
      </c>
      <c r="G74" s="41">
        <v>15.1302</v>
      </c>
      <c r="H74" s="39" t="s">
        <v>108</v>
      </c>
      <c r="I74" s="39" t="s">
        <v>109</v>
      </c>
      <c r="J74" s="42" t="s">
        <v>110</v>
      </c>
      <c r="K74" s="97">
        <v>69388.800000000003</v>
      </c>
      <c r="L74" s="41">
        <v>844</v>
      </c>
      <c r="M74" s="45">
        <f t="shared" si="7"/>
        <v>422</v>
      </c>
      <c r="N74" s="39" t="s">
        <v>67</v>
      </c>
      <c r="O74" s="38">
        <v>2</v>
      </c>
      <c r="P74" s="38">
        <v>1</v>
      </c>
      <c r="Q74" s="38">
        <v>3</v>
      </c>
      <c r="R74" s="38">
        <v>3</v>
      </c>
      <c r="S74" s="38">
        <v>1</v>
      </c>
      <c r="T74" s="46">
        <f t="shared" si="1"/>
        <v>10</v>
      </c>
      <c r="U74" s="47" t="s">
        <v>111</v>
      </c>
      <c r="V74" s="41">
        <v>300</v>
      </c>
      <c r="W74" s="39" t="s">
        <v>285</v>
      </c>
      <c r="X74" s="39" t="s">
        <v>1132</v>
      </c>
      <c r="Y74" s="48">
        <v>2</v>
      </c>
      <c r="Z74" s="48">
        <v>1</v>
      </c>
      <c r="AA74" s="48">
        <v>0</v>
      </c>
      <c r="AB74" s="48"/>
      <c r="AC74" s="46">
        <f t="shared" si="6"/>
        <v>3</v>
      </c>
      <c r="AD74" s="50">
        <f t="shared" si="2"/>
        <v>13</v>
      </c>
      <c r="AE74" s="41" t="s">
        <v>435</v>
      </c>
      <c r="AF74" s="39" t="s">
        <v>290</v>
      </c>
      <c r="AG74" s="51"/>
      <c r="AH74" s="51"/>
    </row>
    <row r="75" spans="1:34" s="130" customFormat="1" ht="80.099999999999994" customHeight="1" x14ac:dyDescent="0.25">
      <c r="A75" s="55" t="s">
        <v>1133</v>
      </c>
      <c r="B75" s="41" t="s">
        <v>41</v>
      </c>
      <c r="C75" s="39" t="s">
        <v>45</v>
      </c>
      <c r="D75" s="40" t="s">
        <v>1134</v>
      </c>
      <c r="E75" s="39" t="s">
        <v>330</v>
      </c>
      <c r="F75" s="39" t="s">
        <v>357</v>
      </c>
      <c r="G75" s="39">
        <v>48.0501</v>
      </c>
      <c r="H75" s="39" t="s">
        <v>91</v>
      </c>
      <c r="I75" s="39" t="s">
        <v>334</v>
      </c>
      <c r="J75" s="42">
        <v>37500</v>
      </c>
      <c r="K75" s="44">
        <v>61360</v>
      </c>
      <c r="L75" s="44">
        <v>796</v>
      </c>
      <c r="M75" s="45">
        <f t="shared" si="7"/>
        <v>398</v>
      </c>
      <c r="N75" s="39" t="s">
        <v>67</v>
      </c>
      <c r="O75" s="38">
        <v>2</v>
      </c>
      <c r="P75" s="38">
        <v>1</v>
      </c>
      <c r="Q75" s="38">
        <v>3</v>
      </c>
      <c r="R75" s="38">
        <v>3</v>
      </c>
      <c r="S75" s="38">
        <v>1</v>
      </c>
      <c r="T75" s="46">
        <f t="shared" si="1"/>
        <v>10</v>
      </c>
      <c r="U75" s="47" t="s">
        <v>107</v>
      </c>
      <c r="V75" s="41">
        <v>450</v>
      </c>
      <c r="W75" s="39" t="s">
        <v>285</v>
      </c>
      <c r="X75" s="39" t="s">
        <v>211</v>
      </c>
      <c r="Y75" s="48">
        <v>2</v>
      </c>
      <c r="Z75" s="48">
        <v>1</v>
      </c>
      <c r="AA75" s="48">
        <v>1</v>
      </c>
      <c r="AB75" s="48"/>
      <c r="AC75" s="46">
        <f t="shared" si="6"/>
        <v>4</v>
      </c>
      <c r="AD75" s="50">
        <f t="shared" si="2"/>
        <v>14</v>
      </c>
      <c r="AE75" s="41" t="s">
        <v>435</v>
      </c>
      <c r="AF75" s="39" t="s">
        <v>290</v>
      </c>
      <c r="AG75" s="51"/>
      <c r="AH75" s="51"/>
    </row>
    <row r="76" spans="1:34" s="130" customFormat="1" ht="80.099999999999994" customHeight="1" x14ac:dyDescent="0.25">
      <c r="A76" s="55" t="s">
        <v>1135</v>
      </c>
      <c r="B76" s="41" t="s">
        <v>41</v>
      </c>
      <c r="C76" s="39" t="s">
        <v>45</v>
      </c>
      <c r="D76" s="46" t="s">
        <v>1136</v>
      </c>
      <c r="E76" s="39" t="s">
        <v>1137</v>
      </c>
      <c r="F76" s="39" t="s">
        <v>50</v>
      </c>
      <c r="G76" s="41">
        <v>47.030299999999997</v>
      </c>
      <c r="H76" s="39" t="s">
        <v>56</v>
      </c>
      <c r="I76" s="39" t="s">
        <v>58</v>
      </c>
      <c r="J76" s="42">
        <v>38625.599999999999</v>
      </c>
      <c r="K76" s="43">
        <v>63772.800000000003</v>
      </c>
      <c r="L76" s="44">
        <v>1438</v>
      </c>
      <c r="M76" s="45">
        <f t="shared" si="7"/>
        <v>719</v>
      </c>
      <c r="N76" s="39" t="s">
        <v>67</v>
      </c>
      <c r="O76" s="38">
        <v>2</v>
      </c>
      <c r="P76" s="38">
        <v>2</v>
      </c>
      <c r="Q76" s="38">
        <v>3</v>
      </c>
      <c r="R76" s="38">
        <v>2</v>
      </c>
      <c r="S76" s="38">
        <v>1</v>
      </c>
      <c r="T76" s="46">
        <f t="shared" si="1"/>
        <v>10</v>
      </c>
      <c r="U76" s="47" t="s">
        <v>73</v>
      </c>
      <c r="V76" s="41">
        <v>420</v>
      </c>
      <c r="W76" s="39" t="s">
        <v>285</v>
      </c>
      <c r="X76" s="39" t="s">
        <v>1132</v>
      </c>
      <c r="Y76" s="48">
        <v>2</v>
      </c>
      <c r="Z76" s="48">
        <v>1</v>
      </c>
      <c r="AA76" s="48">
        <v>0</v>
      </c>
      <c r="AB76" s="48"/>
      <c r="AC76" s="46">
        <f t="shared" si="6"/>
        <v>3</v>
      </c>
      <c r="AD76" s="50">
        <f t="shared" si="2"/>
        <v>13</v>
      </c>
      <c r="AE76" s="41" t="s">
        <v>435</v>
      </c>
      <c r="AF76" s="39" t="s">
        <v>290</v>
      </c>
      <c r="AG76" s="51"/>
      <c r="AH76" s="51"/>
    </row>
    <row r="77" spans="1:34" s="130" customFormat="1" ht="80.099999999999994" customHeight="1" x14ac:dyDescent="0.25">
      <c r="A77" s="55" t="s">
        <v>1138</v>
      </c>
      <c r="B77" s="41" t="s">
        <v>41</v>
      </c>
      <c r="C77" s="39" t="s">
        <v>45</v>
      </c>
      <c r="D77" s="46" t="s">
        <v>1139</v>
      </c>
      <c r="E77" s="39" t="s">
        <v>1137</v>
      </c>
      <c r="F77" s="39" t="s">
        <v>50</v>
      </c>
      <c r="G77" s="41">
        <v>47.030299999999997</v>
      </c>
      <c r="H77" s="39" t="s">
        <v>56</v>
      </c>
      <c r="I77" s="39" t="s">
        <v>58</v>
      </c>
      <c r="J77" s="42">
        <v>38625.599999999999</v>
      </c>
      <c r="K77" s="43">
        <v>63772.800000000003</v>
      </c>
      <c r="L77" s="44">
        <v>1438</v>
      </c>
      <c r="M77" s="45">
        <f t="shared" si="7"/>
        <v>719</v>
      </c>
      <c r="N77" s="39" t="s">
        <v>67</v>
      </c>
      <c r="O77" s="38">
        <v>2</v>
      </c>
      <c r="P77" s="38">
        <v>2</v>
      </c>
      <c r="Q77" s="38">
        <v>3</v>
      </c>
      <c r="R77" s="38">
        <v>2</v>
      </c>
      <c r="S77" s="38">
        <v>1</v>
      </c>
      <c r="T77" s="46">
        <f t="shared" si="1"/>
        <v>10</v>
      </c>
      <c r="U77" s="47" t="s">
        <v>73</v>
      </c>
      <c r="V77" s="41">
        <v>420</v>
      </c>
      <c r="W77" s="39" t="s">
        <v>285</v>
      </c>
      <c r="X77" s="39" t="s">
        <v>1132</v>
      </c>
      <c r="Y77" s="48">
        <v>2</v>
      </c>
      <c r="Z77" s="48">
        <v>1</v>
      </c>
      <c r="AA77" s="48">
        <v>0</v>
      </c>
      <c r="AB77" s="48"/>
      <c r="AC77" s="46">
        <f t="shared" si="6"/>
        <v>3</v>
      </c>
      <c r="AD77" s="50">
        <f t="shared" si="2"/>
        <v>13</v>
      </c>
      <c r="AE77" s="41" t="s">
        <v>435</v>
      </c>
      <c r="AF77" s="39" t="s">
        <v>290</v>
      </c>
      <c r="AG77" s="51"/>
      <c r="AH77" s="51"/>
    </row>
    <row r="78" spans="1:34" s="130" customFormat="1" ht="80.099999999999994" customHeight="1" x14ac:dyDescent="0.25">
      <c r="A78" s="55" t="s">
        <v>1140</v>
      </c>
      <c r="B78" s="41" t="s">
        <v>41</v>
      </c>
      <c r="C78" s="39" t="s">
        <v>45</v>
      </c>
      <c r="D78" s="46" t="s">
        <v>1141</v>
      </c>
      <c r="E78" s="39" t="s">
        <v>1137</v>
      </c>
      <c r="F78" s="39" t="s">
        <v>50</v>
      </c>
      <c r="G78" s="41">
        <v>47.030299999999997</v>
      </c>
      <c r="H78" s="39" t="s">
        <v>56</v>
      </c>
      <c r="I78" s="39" t="s">
        <v>58</v>
      </c>
      <c r="J78" s="42">
        <v>38625.599999999999</v>
      </c>
      <c r="K78" s="43">
        <v>63772.800000000003</v>
      </c>
      <c r="L78" s="44">
        <v>1438</v>
      </c>
      <c r="M78" s="45">
        <f t="shared" si="7"/>
        <v>719</v>
      </c>
      <c r="N78" s="39" t="s">
        <v>67</v>
      </c>
      <c r="O78" s="38">
        <v>2</v>
      </c>
      <c r="P78" s="38">
        <v>2</v>
      </c>
      <c r="Q78" s="38">
        <v>3</v>
      </c>
      <c r="R78" s="38">
        <v>2</v>
      </c>
      <c r="S78" s="38">
        <v>1</v>
      </c>
      <c r="T78" s="46">
        <f t="shared" si="1"/>
        <v>10</v>
      </c>
      <c r="U78" s="47" t="s">
        <v>73</v>
      </c>
      <c r="V78" s="41">
        <v>420</v>
      </c>
      <c r="W78" s="39" t="s">
        <v>285</v>
      </c>
      <c r="X78" s="39" t="s">
        <v>1132</v>
      </c>
      <c r="Y78" s="48">
        <v>2</v>
      </c>
      <c r="Z78" s="48">
        <v>1</v>
      </c>
      <c r="AA78" s="48">
        <v>0</v>
      </c>
      <c r="AB78" s="48"/>
      <c r="AC78" s="46">
        <f t="shared" si="6"/>
        <v>3</v>
      </c>
      <c r="AD78" s="50">
        <f t="shared" si="2"/>
        <v>13</v>
      </c>
      <c r="AE78" s="41" t="s">
        <v>435</v>
      </c>
      <c r="AF78" s="39" t="s">
        <v>290</v>
      </c>
      <c r="AG78" s="51"/>
      <c r="AH78" s="51"/>
    </row>
    <row r="79" spans="1:34" s="130" customFormat="1" ht="80.099999999999994" customHeight="1" x14ac:dyDescent="0.25">
      <c r="A79" s="55" t="s">
        <v>1455</v>
      </c>
      <c r="B79" s="41" t="s">
        <v>1228</v>
      </c>
      <c r="C79" s="39" t="s">
        <v>45</v>
      </c>
      <c r="D79" s="40" t="s">
        <v>1456</v>
      </c>
      <c r="E79" s="39" t="s">
        <v>1457</v>
      </c>
      <c r="F79" s="39" t="s">
        <v>1458</v>
      </c>
      <c r="G79" s="41">
        <v>15.0702</v>
      </c>
      <c r="H79" s="39" t="s">
        <v>1459</v>
      </c>
      <c r="I79" s="39" t="s">
        <v>1460</v>
      </c>
      <c r="J79" s="42">
        <v>40206.400000000001</v>
      </c>
      <c r="K79" s="43">
        <v>86777.600000000006</v>
      </c>
      <c r="L79" s="41">
        <v>4330</v>
      </c>
      <c r="M79" s="45">
        <f t="shared" si="7"/>
        <v>2165</v>
      </c>
      <c r="N79" s="39" t="s">
        <v>1231</v>
      </c>
      <c r="O79" s="38">
        <v>2</v>
      </c>
      <c r="P79" s="38">
        <v>2</v>
      </c>
      <c r="Q79" s="38">
        <v>3</v>
      </c>
      <c r="R79" s="38">
        <v>2</v>
      </c>
      <c r="S79" s="38">
        <v>1</v>
      </c>
      <c r="T79" s="46">
        <f t="shared" si="1"/>
        <v>10</v>
      </c>
      <c r="U79" s="47" t="s">
        <v>573</v>
      </c>
      <c r="V79" s="41">
        <v>960</v>
      </c>
      <c r="W79" s="39" t="s">
        <v>244</v>
      </c>
      <c r="X79" s="39" t="s">
        <v>211</v>
      </c>
      <c r="Y79" s="48">
        <v>1</v>
      </c>
      <c r="Z79" s="48">
        <v>1</v>
      </c>
      <c r="AA79" s="48">
        <v>1</v>
      </c>
      <c r="AB79" s="48"/>
      <c r="AC79" s="46">
        <f t="shared" si="6"/>
        <v>3</v>
      </c>
      <c r="AD79" s="50">
        <f t="shared" si="2"/>
        <v>13</v>
      </c>
      <c r="AE79" s="41" t="s">
        <v>435</v>
      </c>
      <c r="AF79" s="39" t="s">
        <v>1024</v>
      </c>
      <c r="AG79" s="51"/>
      <c r="AH79" s="51"/>
    </row>
    <row r="80" spans="1:34" s="130" customFormat="1" ht="80.099999999999994" customHeight="1" x14ac:dyDescent="0.25">
      <c r="A80" s="55" t="s">
        <v>126</v>
      </c>
      <c r="B80" s="41" t="s">
        <v>42</v>
      </c>
      <c r="C80" s="39" t="s">
        <v>127</v>
      </c>
      <c r="D80" s="40" t="s">
        <v>128</v>
      </c>
      <c r="E80" s="39" t="s">
        <v>53</v>
      </c>
      <c r="F80" s="39" t="s">
        <v>129</v>
      </c>
      <c r="G80" s="94" t="s">
        <v>131</v>
      </c>
      <c r="H80" s="39" t="s">
        <v>138</v>
      </c>
      <c r="I80" s="39" t="s">
        <v>139</v>
      </c>
      <c r="J80" s="53">
        <f>17.8051265538*2080</f>
        <v>37034.663231904</v>
      </c>
      <c r="K80" s="80">
        <f>38.4852839952*2080</f>
        <v>80049.390710016</v>
      </c>
      <c r="L80" s="45" t="s">
        <v>146</v>
      </c>
      <c r="M80" s="45">
        <f t="shared" si="7"/>
        <v>229.5</v>
      </c>
      <c r="N80" s="39" t="s">
        <v>164</v>
      </c>
      <c r="O80" s="38">
        <v>2</v>
      </c>
      <c r="P80" s="38">
        <v>1</v>
      </c>
      <c r="Q80" s="38">
        <v>3</v>
      </c>
      <c r="R80" s="38">
        <v>2</v>
      </c>
      <c r="S80" s="55"/>
      <c r="T80" s="46">
        <f t="shared" si="1"/>
        <v>8</v>
      </c>
      <c r="U80" s="47" t="s">
        <v>167</v>
      </c>
      <c r="V80" s="39" t="s">
        <v>1535</v>
      </c>
      <c r="W80" s="39" t="s">
        <v>70</v>
      </c>
      <c r="X80" s="39" t="s">
        <v>72</v>
      </c>
      <c r="Y80" s="48">
        <v>3</v>
      </c>
      <c r="Z80" s="48">
        <v>3</v>
      </c>
      <c r="AA80" s="48">
        <v>3</v>
      </c>
      <c r="AB80" s="48"/>
      <c r="AC80" s="46">
        <f t="shared" si="6"/>
        <v>9</v>
      </c>
      <c r="AD80" s="50">
        <f t="shared" si="2"/>
        <v>17</v>
      </c>
      <c r="AE80" s="41" t="s">
        <v>79</v>
      </c>
      <c r="AF80" s="41"/>
      <c r="AG80" s="51"/>
      <c r="AH80" s="51"/>
    </row>
    <row r="81" spans="1:34" s="130" customFormat="1" ht="80.099999999999994" customHeight="1" x14ac:dyDescent="0.25">
      <c r="A81" s="55" t="s">
        <v>177</v>
      </c>
      <c r="B81" s="41" t="s">
        <v>42</v>
      </c>
      <c r="C81" s="39" t="s">
        <v>127</v>
      </c>
      <c r="D81" s="40" t="s">
        <v>178</v>
      </c>
      <c r="E81" s="39" t="s">
        <v>53</v>
      </c>
      <c r="F81" s="39" t="s">
        <v>179</v>
      </c>
      <c r="G81" s="94" t="s">
        <v>180</v>
      </c>
      <c r="H81" s="39" t="s">
        <v>187</v>
      </c>
      <c r="I81" s="39" t="s">
        <v>188</v>
      </c>
      <c r="J81" s="53">
        <f>21.6609405705*2080</f>
        <v>45054.756386640001</v>
      </c>
      <c r="K81" s="80">
        <f>30.6341057518*2080</f>
        <v>63718.939963744</v>
      </c>
      <c r="L81" s="45" t="s">
        <v>195</v>
      </c>
      <c r="M81" s="45">
        <f t="shared" si="7"/>
        <v>25.5</v>
      </c>
      <c r="N81" s="39" t="s">
        <v>164</v>
      </c>
      <c r="O81" s="38">
        <v>2</v>
      </c>
      <c r="P81" s="38">
        <v>1</v>
      </c>
      <c r="Q81" s="38">
        <v>3</v>
      </c>
      <c r="R81" s="38">
        <v>2</v>
      </c>
      <c r="S81" s="55"/>
      <c r="T81" s="46">
        <f t="shared" si="1"/>
        <v>8</v>
      </c>
      <c r="U81" s="47" t="s">
        <v>196</v>
      </c>
      <c r="V81" s="39" t="s">
        <v>1535</v>
      </c>
      <c r="W81" s="39" t="s">
        <v>70</v>
      </c>
      <c r="X81" s="39" t="s">
        <v>72</v>
      </c>
      <c r="Y81" s="48">
        <v>3</v>
      </c>
      <c r="Z81" s="48">
        <v>3</v>
      </c>
      <c r="AA81" s="48">
        <v>3</v>
      </c>
      <c r="AB81" s="48"/>
      <c r="AC81" s="46">
        <f t="shared" si="6"/>
        <v>9</v>
      </c>
      <c r="AD81" s="50">
        <f t="shared" si="2"/>
        <v>17</v>
      </c>
      <c r="AE81" s="41" t="s">
        <v>79</v>
      </c>
      <c r="AF81" s="41"/>
      <c r="AG81" s="51"/>
      <c r="AH81" s="51"/>
    </row>
    <row r="82" spans="1:34" s="130" customFormat="1" ht="80.099999999999994" customHeight="1" x14ac:dyDescent="0.25">
      <c r="A82" s="55" t="s">
        <v>207</v>
      </c>
      <c r="B82" s="41" t="s">
        <v>42</v>
      </c>
      <c r="C82" s="39" t="s">
        <v>127</v>
      </c>
      <c r="D82" s="40" t="s">
        <v>208</v>
      </c>
      <c r="E82" s="39" t="s">
        <v>53</v>
      </c>
      <c r="F82" s="39" t="s">
        <v>209</v>
      </c>
      <c r="G82" s="39" t="s">
        <v>212</v>
      </c>
      <c r="H82" s="39" t="s">
        <v>218</v>
      </c>
      <c r="I82" s="39" t="s">
        <v>220</v>
      </c>
      <c r="J82" s="42">
        <v>35859.199999999997</v>
      </c>
      <c r="K82" s="42">
        <v>72592</v>
      </c>
      <c r="L82" s="41">
        <v>678</v>
      </c>
      <c r="M82" s="45">
        <f t="shared" si="7"/>
        <v>339</v>
      </c>
      <c r="N82" s="39" t="s">
        <v>164</v>
      </c>
      <c r="O82" s="38">
        <v>1</v>
      </c>
      <c r="P82" s="38">
        <v>1</v>
      </c>
      <c r="Q82" s="38">
        <v>3</v>
      </c>
      <c r="R82" s="38">
        <v>3</v>
      </c>
      <c r="S82" s="55"/>
      <c r="T82" s="46">
        <f t="shared" si="1"/>
        <v>8</v>
      </c>
      <c r="U82" s="47" t="s">
        <v>235</v>
      </c>
      <c r="V82" s="39" t="s">
        <v>1535</v>
      </c>
      <c r="W82" s="39" t="s">
        <v>70</v>
      </c>
      <c r="X82" s="39" t="s">
        <v>72</v>
      </c>
      <c r="Y82" s="48">
        <v>3</v>
      </c>
      <c r="Z82" s="48">
        <v>3</v>
      </c>
      <c r="AA82" s="48">
        <v>3</v>
      </c>
      <c r="AB82" s="48"/>
      <c r="AC82" s="46">
        <f t="shared" si="6"/>
        <v>9</v>
      </c>
      <c r="AD82" s="50">
        <f t="shared" si="2"/>
        <v>17</v>
      </c>
      <c r="AE82" s="41" t="s">
        <v>79</v>
      </c>
      <c r="AF82" s="41"/>
      <c r="AG82" s="51"/>
      <c r="AH82" s="51"/>
    </row>
    <row r="83" spans="1:34" s="130" customFormat="1" ht="80.099999999999994" customHeight="1" x14ac:dyDescent="0.25">
      <c r="A83" s="55" t="s">
        <v>593</v>
      </c>
      <c r="B83" s="41" t="s">
        <v>42</v>
      </c>
      <c r="C83" s="39" t="s">
        <v>127</v>
      </c>
      <c r="D83" s="40" t="s">
        <v>596</v>
      </c>
      <c r="E83" s="39" t="s">
        <v>53</v>
      </c>
      <c r="F83" s="39" t="s">
        <v>597</v>
      </c>
      <c r="G83" s="94" t="s">
        <v>598</v>
      </c>
      <c r="H83" s="39" t="s">
        <v>599</v>
      </c>
      <c r="I83" s="39" t="s">
        <v>600</v>
      </c>
      <c r="J83" s="53">
        <f>13.4782438132*2080</f>
        <v>28034.747131456003</v>
      </c>
      <c r="K83" s="80">
        <f>22.9887863574*2080</f>
        <v>47816.675623391995</v>
      </c>
      <c r="L83" s="45" t="s">
        <v>603</v>
      </c>
      <c r="M83" s="45">
        <f t="shared" si="7"/>
        <v>41.5</v>
      </c>
      <c r="N83" s="39" t="s">
        <v>164</v>
      </c>
      <c r="O83" s="38">
        <v>1</v>
      </c>
      <c r="P83" s="38">
        <v>1</v>
      </c>
      <c r="Q83" s="38">
        <v>3</v>
      </c>
      <c r="R83" s="38">
        <v>2</v>
      </c>
      <c r="S83" s="55"/>
      <c r="T83" s="46">
        <f t="shared" si="1"/>
        <v>7</v>
      </c>
      <c r="U83" s="47" t="s">
        <v>604</v>
      </c>
      <c r="V83" s="39" t="s">
        <v>1535</v>
      </c>
      <c r="W83" s="39" t="s">
        <v>70</v>
      </c>
      <c r="X83" s="39" t="s">
        <v>72</v>
      </c>
      <c r="Y83" s="48">
        <v>2</v>
      </c>
      <c r="Z83" s="48">
        <v>3</v>
      </c>
      <c r="AA83" s="48">
        <v>3</v>
      </c>
      <c r="AB83" s="48"/>
      <c r="AC83" s="46">
        <f t="shared" si="6"/>
        <v>8</v>
      </c>
      <c r="AD83" s="50">
        <f t="shared" si="2"/>
        <v>15</v>
      </c>
      <c r="AE83" s="41" t="s">
        <v>288</v>
      </c>
      <c r="AF83" s="39" t="s">
        <v>607</v>
      </c>
      <c r="AG83" s="51"/>
      <c r="AH83" s="51"/>
    </row>
    <row r="84" spans="1:34" s="130" customFormat="1" ht="80.099999999999994" customHeight="1" x14ac:dyDescent="0.25">
      <c r="A84" s="55" t="s">
        <v>608</v>
      </c>
      <c r="B84" s="41" t="s">
        <v>42</v>
      </c>
      <c r="C84" s="39" t="s">
        <v>127</v>
      </c>
      <c r="D84" s="40" t="s">
        <v>609</v>
      </c>
      <c r="E84" s="39" t="s">
        <v>53</v>
      </c>
      <c r="F84" s="39" t="s">
        <v>610</v>
      </c>
      <c r="G84" s="94" t="s">
        <v>611</v>
      </c>
      <c r="H84" s="39" t="s">
        <v>138</v>
      </c>
      <c r="I84" s="39" t="s">
        <v>139</v>
      </c>
      <c r="J84" s="53">
        <f>13.6974192342*2080</f>
        <v>28490.632007135999</v>
      </c>
      <c r="K84" s="80">
        <f>18.9653112631*2080</f>
        <v>39447.847427247994</v>
      </c>
      <c r="L84" s="45" t="s">
        <v>146</v>
      </c>
      <c r="M84" s="45">
        <f t="shared" si="7"/>
        <v>229.5</v>
      </c>
      <c r="N84" s="39" t="s">
        <v>164</v>
      </c>
      <c r="O84" s="38">
        <v>1</v>
      </c>
      <c r="P84" s="38">
        <v>1</v>
      </c>
      <c r="Q84" s="38">
        <v>3</v>
      </c>
      <c r="R84" s="38">
        <v>2</v>
      </c>
      <c r="S84" s="55"/>
      <c r="T84" s="46">
        <f t="shared" si="1"/>
        <v>7</v>
      </c>
      <c r="U84" s="47" t="s">
        <v>615</v>
      </c>
      <c r="V84" s="39" t="s">
        <v>1535</v>
      </c>
      <c r="W84" s="39" t="s">
        <v>70</v>
      </c>
      <c r="X84" s="39" t="s">
        <v>72</v>
      </c>
      <c r="Y84" s="48">
        <v>2</v>
      </c>
      <c r="Z84" s="48">
        <v>3</v>
      </c>
      <c r="AA84" s="48">
        <v>3</v>
      </c>
      <c r="AB84" s="48"/>
      <c r="AC84" s="46">
        <f t="shared" si="6"/>
        <v>8</v>
      </c>
      <c r="AD84" s="50">
        <f t="shared" si="2"/>
        <v>15</v>
      </c>
      <c r="AE84" s="41" t="s">
        <v>288</v>
      </c>
      <c r="AF84" s="39" t="s">
        <v>607</v>
      </c>
      <c r="AG84" s="51"/>
      <c r="AH84" s="51"/>
    </row>
    <row r="85" spans="1:34" s="130" customFormat="1" ht="80.099999999999994" customHeight="1" x14ac:dyDescent="0.25">
      <c r="A85" s="38" t="s">
        <v>421</v>
      </c>
      <c r="B85" s="39" t="s">
        <v>40</v>
      </c>
      <c r="C85" s="39" t="s">
        <v>127</v>
      </c>
      <c r="D85" s="40" t="s">
        <v>423</v>
      </c>
      <c r="E85" s="39" t="s">
        <v>424</v>
      </c>
      <c r="F85" s="39" t="s">
        <v>425</v>
      </c>
      <c r="G85" s="39">
        <v>1</v>
      </c>
      <c r="H85" s="39" t="s">
        <v>426</v>
      </c>
      <c r="I85" s="39" t="s">
        <v>427</v>
      </c>
      <c r="J85" s="53">
        <v>28891.200000000001</v>
      </c>
      <c r="K85" s="53">
        <v>49878.400000000001</v>
      </c>
      <c r="L85" s="39">
        <v>330</v>
      </c>
      <c r="M85" s="45">
        <f t="shared" si="7"/>
        <v>165</v>
      </c>
      <c r="N85" s="39" t="s">
        <v>98</v>
      </c>
      <c r="O85" s="38">
        <v>1</v>
      </c>
      <c r="P85" s="38">
        <v>1</v>
      </c>
      <c r="Q85" s="38">
        <v>3</v>
      </c>
      <c r="R85" s="38">
        <v>2</v>
      </c>
      <c r="S85" s="55"/>
      <c r="T85" s="46">
        <f t="shared" si="1"/>
        <v>7</v>
      </c>
      <c r="U85" s="47" t="s">
        <v>432</v>
      </c>
      <c r="V85" s="39" t="s">
        <v>166</v>
      </c>
      <c r="W85" s="39" t="s">
        <v>142</v>
      </c>
      <c r="X85" s="39" t="s">
        <v>143</v>
      </c>
      <c r="Y85" s="48">
        <v>2</v>
      </c>
      <c r="Z85" s="48">
        <v>2</v>
      </c>
      <c r="AA85" s="48">
        <v>3</v>
      </c>
      <c r="AB85" s="49" t="s">
        <v>168</v>
      </c>
      <c r="AC85" s="46">
        <f t="shared" si="6"/>
        <v>7</v>
      </c>
      <c r="AD85" s="50">
        <f t="shared" si="2"/>
        <v>14</v>
      </c>
      <c r="AE85" s="41" t="s">
        <v>435</v>
      </c>
      <c r="AF85" s="39" t="s">
        <v>436</v>
      </c>
      <c r="AG85" s="51"/>
      <c r="AH85" s="51"/>
    </row>
    <row r="86" spans="1:34" s="130" customFormat="1" ht="80.099999999999994" customHeight="1" x14ac:dyDescent="0.25">
      <c r="A86" s="55" t="s">
        <v>237</v>
      </c>
      <c r="B86" s="41" t="s">
        <v>42</v>
      </c>
      <c r="C86" s="39" t="s">
        <v>239</v>
      </c>
      <c r="D86" s="40" t="s">
        <v>240</v>
      </c>
      <c r="E86" s="39" t="s">
        <v>53</v>
      </c>
      <c r="F86" s="39" t="s">
        <v>241</v>
      </c>
      <c r="G86" s="39">
        <v>52.190199999999997</v>
      </c>
      <c r="H86" s="39" t="s">
        <v>242</v>
      </c>
      <c r="I86" s="39" t="s">
        <v>243</v>
      </c>
      <c r="J86" s="42">
        <v>34049.599999999999</v>
      </c>
      <c r="K86" s="42">
        <v>55328</v>
      </c>
      <c r="L86" s="44">
        <v>6010</v>
      </c>
      <c r="M86" s="45">
        <f t="shared" si="7"/>
        <v>3005</v>
      </c>
      <c r="N86" s="39" t="s">
        <v>249</v>
      </c>
      <c r="O86" s="38">
        <v>2</v>
      </c>
      <c r="P86" s="38">
        <v>3</v>
      </c>
      <c r="Q86" s="38">
        <v>3</v>
      </c>
      <c r="R86" s="38">
        <v>3</v>
      </c>
      <c r="S86" s="55"/>
      <c r="T86" s="46">
        <f t="shared" si="1"/>
        <v>11</v>
      </c>
      <c r="U86" s="47" t="s">
        <v>251</v>
      </c>
      <c r="V86" s="39" t="s">
        <v>1535</v>
      </c>
      <c r="W86" s="39" t="s">
        <v>70</v>
      </c>
      <c r="X86" s="39" t="s">
        <v>72</v>
      </c>
      <c r="Y86" s="48">
        <v>2</v>
      </c>
      <c r="Z86" s="48">
        <v>3</v>
      </c>
      <c r="AA86" s="48">
        <v>3</v>
      </c>
      <c r="AB86" s="48"/>
      <c r="AC86" s="46">
        <f t="shared" si="6"/>
        <v>8</v>
      </c>
      <c r="AD86" s="50">
        <f t="shared" si="2"/>
        <v>19</v>
      </c>
      <c r="AE86" s="41" t="s">
        <v>79</v>
      </c>
      <c r="AF86" s="41"/>
      <c r="AG86" s="51"/>
      <c r="AH86" s="51"/>
    </row>
    <row r="87" spans="1:34" s="130" customFormat="1" ht="80.099999999999994" customHeight="1" x14ac:dyDescent="0.25">
      <c r="A87" s="55" t="s">
        <v>261</v>
      </c>
      <c r="B87" s="41" t="s">
        <v>42</v>
      </c>
      <c r="C87" s="39" t="s">
        <v>239</v>
      </c>
      <c r="D87" s="40" t="s">
        <v>264</v>
      </c>
      <c r="E87" s="39" t="s">
        <v>53</v>
      </c>
      <c r="F87" s="39" t="s">
        <v>265</v>
      </c>
      <c r="G87" s="90">
        <v>10.030099999999999</v>
      </c>
      <c r="H87" s="39" t="s">
        <v>90</v>
      </c>
      <c r="I87" s="39" t="s">
        <v>92</v>
      </c>
      <c r="J87" s="53">
        <f t="shared" ref="J87:J91" si="8">22.3286862792*2080</f>
        <v>46443.667460735996</v>
      </c>
      <c r="K87" s="80">
        <f t="shared" ref="K87:K91" si="9">47.1382738162*2080</f>
        <v>98047.609537696</v>
      </c>
      <c r="L87" s="45" t="s">
        <v>95</v>
      </c>
      <c r="M87" s="45">
        <f t="shared" si="7"/>
        <v>445</v>
      </c>
      <c r="N87" s="39" t="s">
        <v>249</v>
      </c>
      <c r="O87" s="38">
        <v>3</v>
      </c>
      <c r="P87" s="38">
        <v>1</v>
      </c>
      <c r="Q87" s="38">
        <v>3</v>
      </c>
      <c r="R87" s="38">
        <v>3</v>
      </c>
      <c r="S87" s="55"/>
      <c r="T87" s="46">
        <f t="shared" si="1"/>
        <v>10</v>
      </c>
      <c r="U87" s="47" t="s">
        <v>97</v>
      </c>
      <c r="V87" s="39" t="s">
        <v>1535</v>
      </c>
      <c r="W87" s="39" t="s">
        <v>70</v>
      </c>
      <c r="X87" s="39" t="s">
        <v>72</v>
      </c>
      <c r="Y87" s="48">
        <v>2</v>
      </c>
      <c r="Z87" s="48">
        <v>3</v>
      </c>
      <c r="AA87" s="48">
        <v>3</v>
      </c>
      <c r="AB87" s="48"/>
      <c r="AC87" s="46">
        <f t="shared" si="6"/>
        <v>8</v>
      </c>
      <c r="AD87" s="50">
        <f t="shared" si="2"/>
        <v>18</v>
      </c>
      <c r="AE87" s="41" t="s">
        <v>79</v>
      </c>
      <c r="AF87" s="41"/>
      <c r="AG87" s="51"/>
      <c r="AH87" s="51"/>
    </row>
    <row r="88" spans="1:34" s="130" customFormat="1" ht="80.099999999999994" customHeight="1" x14ac:dyDescent="0.25">
      <c r="A88" s="55" t="s">
        <v>442</v>
      </c>
      <c r="B88" s="41" t="s">
        <v>41</v>
      </c>
      <c r="C88" s="39" t="s">
        <v>239</v>
      </c>
      <c r="D88" s="40" t="s">
        <v>444</v>
      </c>
      <c r="E88" s="39" t="s">
        <v>445</v>
      </c>
      <c r="F88" s="39" t="s">
        <v>88</v>
      </c>
      <c r="G88" s="90">
        <v>10.030099999999999</v>
      </c>
      <c r="H88" s="39" t="s">
        <v>90</v>
      </c>
      <c r="I88" s="39" t="s">
        <v>92</v>
      </c>
      <c r="J88" s="53">
        <f t="shared" si="8"/>
        <v>46443.667460735996</v>
      </c>
      <c r="K88" s="80">
        <f t="shared" si="9"/>
        <v>98047.609537696</v>
      </c>
      <c r="L88" s="45" t="s">
        <v>95</v>
      </c>
      <c r="M88" s="45">
        <f t="shared" si="7"/>
        <v>445</v>
      </c>
      <c r="N88" s="39" t="s">
        <v>201</v>
      </c>
      <c r="O88" s="38">
        <v>3</v>
      </c>
      <c r="P88" s="38">
        <v>1</v>
      </c>
      <c r="Q88" s="38">
        <v>3</v>
      </c>
      <c r="R88" s="38">
        <v>3</v>
      </c>
      <c r="S88" s="55"/>
      <c r="T88" s="46">
        <f t="shared" si="1"/>
        <v>10</v>
      </c>
      <c r="U88" s="47" t="s">
        <v>97</v>
      </c>
      <c r="V88" s="41">
        <v>150</v>
      </c>
      <c r="W88" s="39" t="s">
        <v>70</v>
      </c>
      <c r="X88" s="39" t="s">
        <v>71</v>
      </c>
      <c r="Y88" s="48">
        <v>1</v>
      </c>
      <c r="Z88" s="48">
        <v>3</v>
      </c>
      <c r="AA88" s="48">
        <v>3</v>
      </c>
      <c r="AB88" s="48"/>
      <c r="AC88" s="46">
        <f t="shared" si="6"/>
        <v>7</v>
      </c>
      <c r="AD88" s="50">
        <f t="shared" si="2"/>
        <v>17</v>
      </c>
      <c r="AE88" s="41" t="s">
        <v>79</v>
      </c>
      <c r="AF88" s="41"/>
      <c r="AG88" s="51"/>
      <c r="AH88" s="51"/>
    </row>
    <row r="89" spans="1:34" s="130" customFormat="1" ht="80.099999999999994" customHeight="1" x14ac:dyDescent="0.25">
      <c r="A89" s="55" t="s">
        <v>453</v>
      </c>
      <c r="B89" s="41" t="s">
        <v>41</v>
      </c>
      <c r="C89" s="39" t="s">
        <v>239</v>
      </c>
      <c r="D89" s="40" t="s">
        <v>454</v>
      </c>
      <c r="E89" s="39" t="s">
        <v>445</v>
      </c>
      <c r="F89" s="39" t="s">
        <v>88</v>
      </c>
      <c r="G89" s="90">
        <v>10.030099999999999</v>
      </c>
      <c r="H89" s="39" t="s">
        <v>90</v>
      </c>
      <c r="I89" s="39" t="s">
        <v>92</v>
      </c>
      <c r="J89" s="53">
        <f t="shared" si="8"/>
        <v>46443.667460735996</v>
      </c>
      <c r="K89" s="80">
        <f t="shared" si="9"/>
        <v>98047.609537696</v>
      </c>
      <c r="L89" s="45" t="s">
        <v>95</v>
      </c>
      <c r="M89" s="45">
        <f t="shared" si="7"/>
        <v>445</v>
      </c>
      <c r="N89" s="39" t="s">
        <v>201</v>
      </c>
      <c r="O89" s="38">
        <v>3</v>
      </c>
      <c r="P89" s="38">
        <v>1</v>
      </c>
      <c r="Q89" s="38">
        <v>3</v>
      </c>
      <c r="R89" s="38">
        <v>3</v>
      </c>
      <c r="S89" s="55"/>
      <c r="T89" s="46">
        <f t="shared" si="1"/>
        <v>10</v>
      </c>
      <c r="U89" s="47" t="s">
        <v>97</v>
      </c>
      <c r="V89" s="41">
        <v>150</v>
      </c>
      <c r="W89" s="39" t="s">
        <v>70</v>
      </c>
      <c r="X89" s="39" t="s">
        <v>71</v>
      </c>
      <c r="Y89" s="48">
        <v>1</v>
      </c>
      <c r="Z89" s="48">
        <v>3</v>
      </c>
      <c r="AA89" s="48">
        <v>3</v>
      </c>
      <c r="AB89" s="48"/>
      <c r="AC89" s="46">
        <f t="shared" si="6"/>
        <v>7</v>
      </c>
      <c r="AD89" s="50">
        <f t="shared" si="2"/>
        <v>17</v>
      </c>
      <c r="AE89" s="41" t="s">
        <v>79</v>
      </c>
      <c r="AF89" s="41"/>
      <c r="AG89" s="51"/>
      <c r="AH89" s="51"/>
    </row>
    <row r="90" spans="1:34" s="130" customFormat="1" ht="80.099999999999994" customHeight="1" x14ac:dyDescent="0.25">
      <c r="A90" s="55" t="s">
        <v>456</v>
      </c>
      <c r="B90" s="41" t="s">
        <v>41</v>
      </c>
      <c r="C90" s="39" t="s">
        <v>239</v>
      </c>
      <c r="D90" s="40" t="s">
        <v>457</v>
      </c>
      <c r="E90" s="39" t="s">
        <v>445</v>
      </c>
      <c r="F90" s="39" t="s">
        <v>88</v>
      </c>
      <c r="G90" s="90">
        <v>10.030099999999999</v>
      </c>
      <c r="H90" s="39" t="s">
        <v>90</v>
      </c>
      <c r="I90" s="39" t="s">
        <v>92</v>
      </c>
      <c r="J90" s="53">
        <f t="shared" si="8"/>
        <v>46443.667460735996</v>
      </c>
      <c r="K90" s="80">
        <f t="shared" si="9"/>
        <v>98047.609537696</v>
      </c>
      <c r="L90" s="45" t="s">
        <v>95</v>
      </c>
      <c r="M90" s="45">
        <f t="shared" si="7"/>
        <v>445</v>
      </c>
      <c r="N90" s="39" t="s">
        <v>130</v>
      </c>
      <c r="O90" s="38">
        <v>3</v>
      </c>
      <c r="P90" s="38">
        <v>1</v>
      </c>
      <c r="Q90" s="38">
        <v>3</v>
      </c>
      <c r="R90" s="38">
        <v>3</v>
      </c>
      <c r="S90" s="55"/>
      <c r="T90" s="46">
        <f t="shared" si="1"/>
        <v>10</v>
      </c>
      <c r="U90" s="47" t="s">
        <v>97</v>
      </c>
      <c r="V90" s="41">
        <v>150</v>
      </c>
      <c r="W90" s="39" t="s">
        <v>70</v>
      </c>
      <c r="X90" s="39" t="s">
        <v>71</v>
      </c>
      <c r="Y90" s="48">
        <v>1</v>
      </c>
      <c r="Z90" s="48">
        <v>3</v>
      </c>
      <c r="AA90" s="48">
        <v>3</v>
      </c>
      <c r="AB90" s="48"/>
      <c r="AC90" s="46">
        <f t="shared" si="6"/>
        <v>7</v>
      </c>
      <c r="AD90" s="50">
        <f t="shared" si="2"/>
        <v>17</v>
      </c>
      <c r="AE90" s="41" t="s">
        <v>79</v>
      </c>
      <c r="AF90" s="41"/>
      <c r="AG90" s="51"/>
      <c r="AH90" s="51"/>
    </row>
    <row r="91" spans="1:34" s="130" customFormat="1" ht="80.099999999999994" customHeight="1" x14ac:dyDescent="0.25">
      <c r="A91" s="55" t="s">
        <v>461</v>
      </c>
      <c r="B91" s="41" t="s">
        <v>41</v>
      </c>
      <c r="C91" s="39" t="s">
        <v>239</v>
      </c>
      <c r="D91" s="40" t="s">
        <v>462</v>
      </c>
      <c r="E91" s="39" t="s">
        <v>445</v>
      </c>
      <c r="F91" s="39" t="s">
        <v>88</v>
      </c>
      <c r="G91" s="90">
        <v>10.030099999999999</v>
      </c>
      <c r="H91" s="39" t="s">
        <v>90</v>
      </c>
      <c r="I91" s="39" t="s">
        <v>92</v>
      </c>
      <c r="J91" s="53">
        <f t="shared" si="8"/>
        <v>46443.667460735996</v>
      </c>
      <c r="K91" s="80">
        <f t="shared" si="9"/>
        <v>98047.609537696</v>
      </c>
      <c r="L91" s="45" t="s">
        <v>95</v>
      </c>
      <c r="M91" s="45">
        <f t="shared" si="7"/>
        <v>445</v>
      </c>
      <c r="N91" s="39" t="s">
        <v>201</v>
      </c>
      <c r="O91" s="38">
        <v>3</v>
      </c>
      <c r="P91" s="38">
        <v>1</v>
      </c>
      <c r="Q91" s="38">
        <v>3</v>
      </c>
      <c r="R91" s="38">
        <v>3</v>
      </c>
      <c r="S91" s="55"/>
      <c r="T91" s="46">
        <f t="shared" si="1"/>
        <v>10</v>
      </c>
      <c r="U91" s="47" t="s">
        <v>97</v>
      </c>
      <c r="V91" s="41">
        <v>150</v>
      </c>
      <c r="W91" s="39" t="s">
        <v>70</v>
      </c>
      <c r="X91" s="39" t="s">
        <v>71</v>
      </c>
      <c r="Y91" s="48">
        <v>1</v>
      </c>
      <c r="Z91" s="48">
        <v>3</v>
      </c>
      <c r="AA91" s="48">
        <v>3</v>
      </c>
      <c r="AB91" s="48"/>
      <c r="AC91" s="46">
        <f t="shared" si="6"/>
        <v>7</v>
      </c>
      <c r="AD91" s="50">
        <f t="shared" si="2"/>
        <v>17</v>
      </c>
      <c r="AE91" s="41" t="s">
        <v>79</v>
      </c>
      <c r="AF91" s="41"/>
      <c r="AG91" s="51"/>
      <c r="AH91" s="51"/>
    </row>
    <row r="92" spans="1:34" s="130" customFormat="1" ht="80.099999999999994" customHeight="1" x14ac:dyDescent="0.25">
      <c r="A92" s="55" t="s">
        <v>470</v>
      </c>
      <c r="B92" s="41" t="s">
        <v>41</v>
      </c>
      <c r="C92" s="39" t="s">
        <v>239</v>
      </c>
      <c r="D92" s="40" t="s">
        <v>471</v>
      </c>
      <c r="E92" s="39" t="s">
        <v>472</v>
      </c>
      <c r="F92" s="39" t="s">
        <v>473</v>
      </c>
      <c r="G92" s="39">
        <v>15.1204</v>
      </c>
      <c r="H92" s="39" t="s">
        <v>474</v>
      </c>
      <c r="I92" s="39" t="s">
        <v>222</v>
      </c>
      <c r="J92" s="53">
        <v>48110.400000000001</v>
      </c>
      <c r="K92" s="42" t="s">
        <v>476</v>
      </c>
      <c r="L92" s="41">
        <v>11900</v>
      </c>
      <c r="M92" s="45">
        <f t="shared" si="7"/>
        <v>5950</v>
      </c>
      <c r="N92" s="39" t="s">
        <v>130</v>
      </c>
      <c r="O92" s="38">
        <v>3</v>
      </c>
      <c r="P92" s="38">
        <v>3</v>
      </c>
      <c r="Q92" s="38">
        <v>3</v>
      </c>
      <c r="R92" s="38">
        <v>3</v>
      </c>
      <c r="S92" s="55"/>
      <c r="T92" s="46">
        <f t="shared" si="1"/>
        <v>12</v>
      </c>
      <c r="U92" s="47" t="s">
        <v>419</v>
      </c>
      <c r="V92" s="41">
        <v>150</v>
      </c>
      <c r="W92" s="39" t="s">
        <v>70</v>
      </c>
      <c r="X92" s="39" t="s">
        <v>71</v>
      </c>
      <c r="Y92" s="48">
        <v>2</v>
      </c>
      <c r="Z92" s="48">
        <v>3</v>
      </c>
      <c r="AA92" s="48">
        <v>3</v>
      </c>
      <c r="AB92" s="48"/>
      <c r="AC92" s="46">
        <f t="shared" si="6"/>
        <v>8</v>
      </c>
      <c r="AD92" s="50">
        <f t="shared" si="2"/>
        <v>20</v>
      </c>
      <c r="AE92" s="41" t="s">
        <v>79</v>
      </c>
      <c r="AF92" s="41"/>
      <c r="AG92" s="51"/>
      <c r="AH92" s="51"/>
    </row>
    <row r="93" spans="1:34" s="130" customFormat="1" ht="80.099999999999994" customHeight="1" x14ac:dyDescent="0.25">
      <c r="A93" s="55" t="s">
        <v>484</v>
      </c>
      <c r="B93" s="41" t="s">
        <v>41</v>
      </c>
      <c r="C93" s="39" t="s">
        <v>239</v>
      </c>
      <c r="D93" s="40" t="s">
        <v>485</v>
      </c>
      <c r="E93" s="39" t="s">
        <v>472</v>
      </c>
      <c r="F93" s="39" t="s">
        <v>88</v>
      </c>
      <c r="G93" s="90">
        <v>10.030099999999999</v>
      </c>
      <c r="H93" s="39" t="s">
        <v>90</v>
      </c>
      <c r="I93" s="39" t="s">
        <v>92</v>
      </c>
      <c r="J93" s="53">
        <f>22.3286862792*2080</f>
        <v>46443.667460735996</v>
      </c>
      <c r="K93" s="80">
        <f>47.1382738162*2080</f>
        <v>98047.609537696</v>
      </c>
      <c r="L93" s="45" t="s">
        <v>95</v>
      </c>
      <c r="M93" s="45">
        <f t="shared" si="7"/>
        <v>445</v>
      </c>
      <c r="N93" s="39" t="s">
        <v>390</v>
      </c>
      <c r="O93" s="38">
        <v>3</v>
      </c>
      <c r="P93" s="38">
        <v>1</v>
      </c>
      <c r="Q93" s="38">
        <v>2</v>
      </c>
      <c r="R93" s="38">
        <v>3</v>
      </c>
      <c r="S93" s="55"/>
      <c r="T93" s="46">
        <f t="shared" si="1"/>
        <v>9</v>
      </c>
      <c r="U93" s="47" t="s">
        <v>97</v>
      </c>
      <c r="V93" s="41">
        <v>150</v>
      </c>
      <c r="W93" s="39" t="s">
        <v>70</v>
      </c>
      <c r="X93" s="39" t="s">
        <v>71</v>
      </c>
      <c r="Y93" s="48">
        <v>2</v>
      </c>
      <c r="Z93" s="48">
        <v>3</v>
      </c>
      <c r="AA93" s="48">
        <v>3</v>
      </c>
      <c r="AB93" s="48"/>
      <c r="AC93" s="46">
        <f t="shared" si="6"/>
        <v>8</v>
      </c>
      <c r="AD93" s="50">
        <f t="shared" si="2"/>
        <v>17</v>
      </c>
      <c r="AE93" s="41" t="s">
        <v>79</v>
      </c>
      <c r="AF93" s="41"/>
      <c r="AG93" s="51"/>
      <c r="AH93" s="51"/>
    </row>
    <row r="94" spans="1:34" s="130" customFormat="1" ht="80.099999999999994" customHeight="1" x14ac:dyDescent="0.25">
      <c r="A94" s="55" t="s">
        <v>503</v>
      </c>
      <c r="B94" s="41" t="s">
        <v>41</v>
      </c>
      <c r="C94" s="39" t="s">
        <v>239</v>
      </c>
      <c r="D94" s="40" t="s">
        <v>504</v>
      </c>
      <c r="E94" s="39" t="s">
        <v>472</v>
      </c>
      <c r="F94" s="39" t="s">
        <v>473</v>
      </c>
      <c r="G94" s="39">
        <v>15.1204</v>
      </c>
      <c r="H94" s="39" t="s">
        <v>474</v>
      </c>
      <c r="I94" s="39" t="s">
        <v>222</v>
      </c>
      <c r="J94" s="53">
        <v>48110.400000000001</v>
      </c>
      <c r="K94" s="42" t="s">
        <v>476</v>
      </c>
      <c r="L94" s="41">
        <v>11900</v>
      </c>
      <c r="M94" s="45">
        <f t="shared" si="7"/>
        <v>5950</v>
      </c>
      <c r="N94" s="39" t="s">
        <v>130</v>
      </c>
      <c r="O94" s="38">
        <v>3</v>
      </c>
      <c r="P94" s="38">
        <v>3</v>
      </c>
      <c r="Q94" s="38">
        <v>3</v>
      </c>
      <c r="R94" s="38">
        <v>3</v>
      </c>
      <c r="S94" s="55"/>
      <c r="T94" s="46">
        <f t="shared" si="1"/>
        <v>12</v>
      </c>
      <c r="U94" s="47" t="s">
        <v>419</v>
      </c>
      <c r="V94" s="41">
        <v>150</v>
      </c>
      <c r="W94" s="39" t="s">
        <v>70</v>
      </c>
      <c r="X94" s="39" t="s">
        <v>71</v>
      </c>
      <c r="Y94" s="48">
        <v>2</v>
      </c>
      <c r="Z94" s="48">
        <v>3</v>
      </c>
      <c r="AA94" s="48">
        <v>3</v>
      </c>
      <c r="AB94" s="48"/>
      <c r="AC94" s="46">
        <f t="shared" si="6"/>
        <v>8</v>
      </c>
      <c r="AD94" s="50">
        <f t="shared" si="2"/>
        <v>20</v>
      </c>
      <c r="AE94" s="41" t="s">
        <v>79</v>
      </c>
      <c r="AF94" s="41"/>
      <c r="AG94" s="51"/>
      <c r="AH94" s="51"/>
    </row>
    <row r="95" spans="1:34" s="130" customFormat="1" ht="80.099999999999994" customHeight="1" x14ac:dyDescent="0.25">
      <c r="A95" s="55" t="s">
        <v>508</v>
      </c>
      <c r="B95" s="41" t="s">
        <v>41</v>
      </c>
      <c r="C95" s="39" t="s">
        <v>239</v>
      </c>
      <c r="D95" s="40" t="s">
        <v>509</v>
      </c>
      <c r="E95" s="39" t="s">
        <v>445</v>
      </c>
      <c r="F95" s="39" t="s">
        <v>510</v>
      </c>
      <c r="G95" s="41">
        <v>11.0801</v>
      </c>
      <c r="H95" s="41" t="s">
        <v>511</v>
      </c>
      <c r="I95" s="39" t="s">
        <v>206</v>
      </c>
      <c r="J95" s="42">
        <v>34340.800000000003</v>
      </c>
      <c r="K95" s="42">
        <v>84115.199999999997</v>
      </c>
      <c r="L95" s="44">
        <v>1421</v>
      </c>
      <c r="M95" s="45">
        <f t="shared" si="7"/>
        <v>710.5</v>
      </c>
      <c r="N95" s="39" t="s">
        <v>67</v>
      </c>
      <c r="O95" s="38">
        <v>2</v>
      </c>
      <c r="P95" s="38">
        <v>2</v>
      </c>
      <c r="Q95" s="38">
        <v>3</v>
      </c>
      <c r="R95" s="38">
        <v>2</v>
      </c>
      <c r="S95" s="55"/>
      <c r="T95" s="46">
        <f t="shared" si="1"/>
        <v>9</v>
      </c>
      <c r="U95" s="47" t="s">
        <v>517</v>
      </c>
      <c r="V95" s="41">
        <v>420</v>
      </c>
      <c r="W95" s="39" t="s">
        <v>70</v>
      </c>
      <c r="X95" s="39" t="s">
        <v>71</v>
      </c>
      <c r="Y95" s="48">
        <v>3</v>
      </c>
      <c r="Z95" s="48">
        <v>3</v>
      </c>
      <c r="AA95" s="48">
        <v>3</v>
      </c>
      <c r="AB95" s="48"/>
      <c r="AC95" s="46">
        <f t="shared" si="6"/>
        <v>9</v>
      </c>
      <c r="AD95" s="50">
        <f t="shared" si="2"/>
        <v>18</v>
      </c>
      <c r="AE95" s="41" t="s">
        <v>79</v>
      </c>
      <c r="AF95" s="41"/>
      <c r="AG95" s="51"/>
      <c r="AH95" s="51"/>
    </row>
    <row r="96" spans="1:34" s="130" customFormat="1" ht="80.099999999999994" customHeight="1" x14ac:dyDescent="0.25">
      <c r="A96" s="55" t="s">
        <v>617</v>
      </c>
      <c r="B96" s="41" t="s">
        <v>42</v>
      </c>
      <c r="C96" s="39" t="s">
        <v>239</v>
      </c>
      <c r="D96" s="40" t="s">
        <v>618</v>
      </c>
      <c r="E96" s="39" t="s">
        <v>53</v>
      </c>
      <c r="F96" s="39" t="s">
        <v>620</v>
      </c>
      <c r="G96" s="94" t="s">
        <v>622</v>
      </c>
      <c r="H96" s="39" t="s">
        <v>623</v>
      </c>
      <c r="I96" s="39" t="s">
        <v>624</v>
      </c>
      <c r="J96" s="53">
        <f>13.921505406*2080</f>
        <v>28956.731244480001</v>
      </c>
      <c r="K96" s="80">
        <f>23.140646418*2080</f>
        <v>48132.544549439997</v>
      </c>
      <c r="L96" s="45" t="s">
        <v>626</v>
      </c>
      <c r="M96" s="45">
        <f t="shared" si="7"/>
        <v>131</v>
      </c>
      <c r="N96" s="39" t="s">
        <v>249</v>
      </c>
      <c r="O96" s="38">
        <v>1</v>
      </c>
      <c r="P96" s="38">
        <v>1</v>
      </c>
      <c r="Q96" s="38">
        <v>3</v>
      </c>
      <c r="R96" s="38">
        <v>3</v>
      </c>
      <c r="S96" s="55"/>
      <c r="T96" s="46">
        <f t="shared" si="1"/>
        <v>8</v>
      </c>
      <c r="U96" s="47" t="s">
        <v>628</v>
      </c>
      <c r="V96" s="39" t="s">
        <v>1535</v>
      </c>
      <c r="W96" s="39" t="s">
        <v>70</v>
      </c>
      <c r="X96" s="39" t="s">
        <v>72</v>
      </c>
      <c r="Y96" s="48">
        <v>2</v>
      </c>
      <c r="Z96" s="48">
        <v>3</v>
      </c>
      <c r="AA96" s="48">
        <v>3</v>
      </c>
      <c r="AB96" s="48"/>
      <c r="AC96" s="46">
        <f t="shared" si="6"/>
        <v>8</v>
      </c>
      <c r="AD96" s="50">
        <f t="shared" si="2"/>
        <v>16</v>
      </c>
      <c r="AE96" s="41" t="s">
        <v>288</v>
      </c>
      <c r="AF96" s="39" t="s">
        <v>629</v>
      </c>
      <c r="AG96" s="51"/>
      <c r="AH96" s="51"/>
    </row>
    <row r="97" spans="1:34" s="130" customFormat="1" ht="80.099999999999994" customHeight="1" x14ac:dyDescent="0.25">
      <c r="A97" s="55" t="s">
        <v>959</v>
      </c>
      <c r="B97" s="41" t="s">
        <v>41</v>
      </c>
      <c r="C97" s="39" t="s">
        <v>239</v>
      </c>
      <c r="D97" s="40" t="s">
        <v>960</v>
      </c>
      <c r="E97" s="39" t="s">
        <v>445</v>
      </c>
      <c r="F97" s="39" t="s">
        <v>88</v>
      </c>
      <c r="G97" s="90">
        <v>10.030099999999999</v>
      </c>
      <c r="H97" s="39" t="s">
        <v>90</v>
      </c>
      <c r="I97" s="39" t="s">
        <v>92</v>
      </c>
      <c r="J97" s="53">
        <f>22.3286862792*2080</f>
        <v>46443.667460735996</v>
      </c>
      <c r="K97" s="80">
        <f>47.1382738162*2080</f>
        <v>98047.609537696</v>
      </c>
      <c r="L97" s="45" t="s">
        <v>95</v>
      </c>
      <c r="M97" s="45">
        <f t="shared" si="7"/>
        <v>445</v>
      </c>
      <c r="N97" s="39" t="s">
        <v>96</v>
      </c>
      <c r="O97" s="38">
        <v>3</v>
      </c>
      <c r="P97" s="38">
        <v>1</v>
      </c>
      <c r="Q97" s="38">
        <v>2</v>
      </c>
      <c r="R97" s="38">
        <v>3</v>
      </c>
      <c r="S97" s="55"/>
      <c r="T97" s="46">
        <f t="shared" si="1"/>
        <v>9</v>
      </c>
      <c r="U97" s="47" t="s">
        <v>97</v>
      </c>
      <c r="V97" s="41">
        <v>150</v>
      </c>
      <c r="W97" s="39" t="s">
        <v>70</v>
      </c>
      <c r="X97" s="39" t="s">
        <v>71</v>
      </c>
      <c r="Y97" s="48">
        <v>1</v>
      </c>
      <c r="Z97" s="48">
        <v>3</v>
      </c>
      <c r="AA97" s="48">
        <v>3</v>
      </c>
      <c r="AB97" s="48"/>
      <c r="AC97" s="46">
        <f t="shared" si="6"/>
        <v>7</v>
      </c>
      <c r="AD97" s="50">
        <f t="shared" si="2"/>
        <v>16</v>
      </c>
      <c r="AE97" s="41" t="s">
        <v>288</v>
      </c>
      <c r="AF97" s="39" t="s">
        <v>961</v>
      </c>
      <c r="AG97" s="51"/>
      <c r="AH97" s="51"/>
    </row>
    <row r="98" spans="1:34" s="130" customFormat="1" ht="80.099999999999994" customHeight="1" x14ac:dyDescent="0.25">
      <c r="A98" s="55" t="s">
        <v>962</v>
      </c>
      <c r="B98" s="41" t="s">
        <v>41</v>
      </c>
      <c r="C98" s="39" t="s">
        <v>239</v>
      </c>
      <c r="D98" s="40" t="s">
        <v>963</v>
      </c>
      <c r="E98" s="39" t="s">
        <v>964</v>
      </c>
      <c r="F98" s="39" t="s">
        <v>965</v>
      </c>
      <c r="G98" s="94" t="s">
        <v>622</v>
      </c>
      <c r="H98" s="39" t="s">
        <v>966</v>
      </c>
      <c r="I98" s="39" t="s">
        <v>967</v>
      </c>
      <c r="J98" s="53">
        <f t="shared" ref="J98:J100" si="10">13.921505406*2080</f>
        <v>28956.731244480001</v>
      </c>
      <c r="K98" s="80">
        <f t="shared" ref="K98:K100" si="11">23.140646418*2080</f>
        <v>48132.544549439997</v>
      </c>
      <c r="L98" s="45" t="s">
        <v>968</v>
      </c>
      <c r="M98" s="45">
        <f t="shared" si="7"/>
        <v>119.5</v>
      </c>
      <c r="N98" s="39" t="s">
        <v>201</v>
      </c>
      <c r="O98" s="38">
        <v>1</v>
      </c>
      <c r="P98" s="38">
        <v>1</v>
      </c>
      <c r="Q98" s="38">
        <v>3</v>
      </c>
      <c r="R98" s="38">
        <v>3</v>
      </c>
      <c r="S98" s="55"/>
      <c r="T98" s="46">
        <f t="shared" si="1"/>
        <v>8</v>
      </c>
      <c r="U98" s="47" t="s">
        <v>628</v>
      </c>
      <c r="V98" s="41">
        <v>150</v>
      </c>
      <c r="W98" s="39" t="s">
        <v>70</v>
      </c>
      <c r="X98" s="39" t="s">
        <v>71</v>
      </c>
      <c r="Y98" s="48">
        <v>2</v>
      </c>
      <c r="Z98" s="48">
        <v>3</v>
      </c>
      <c r="AA98" s="48">
        <v>3</v>
      </c>
      <c r="AB98" s="48"/>
      <c r="AC98" s="46">
        <f t="shared" si="6"/>
        <v>8</v>
      </c>
      <c r="AD98" s="50">
        <f t="shared" si="2"/>
        <v>16</v>
      </c>
      <c r="AE98" s="41" t="s">
        <v>288</v>
      </c>
      <c r="AF98" s="39" t="s">
        <v>961</v>
      </c>
      <c r="AG98" s="51"/>
      <c r="AH98" s="51"/>
    </row>
    <row r="99" spans="1:34" s="130" customFormat="1" ht="80.099999999999994" customHeight="1" x14ac:dyDescent="0.25">
      <c r="A99" s="55" t="s">
        <v>969</v>
      </c>
      <c r="B99" s="41" t="s">
        <v>41</v>
      </c>
      <c r="C99" s="39" t="s">
        <v>239</v>
      </c>
      <c r="D99" s="40" t="s">
        <v>970</v>
      </c>
      <c r="E99" s="39" t="s">
        <v>964</v>
      </c>
      <c r="F99" s="39" t="s">
        <v>965</v>
      </c>
      <c r="G99" s="94" t="s">
        <v>622</v>
      </c>
      <c r="H99" s="39" t="s">
        <v>966</v>
      </c>
      <c r="I99" s="39" t="s">
        <v>967</v>
      </c>
      <c r="J99" s="53">
        <f t="shared" si="10"/>
        <v>28956.731244480001</v>
      </c>
      <c r="K99" s="80">
        <f t="shared" si="11"/>
        <v>48132.544549439997</v>
      </c>
      <c r="L99" s="45" t="s">
        <v>968</v>
      </c>
      <c r="M99" s="45">
        <f t="shared" si="7"/>
        <v>119.5</v>
      </c>
      <c r="N99" s="39" t="s">
        <v>130</v>
      </c>
      <c r="O99" s="38">
        <v>1</v>
      </c>
      <c r="P99" s="38">
        <v>1</v>
      </c>
      <c r="Q99" s="38">
        <v>3</v>
      </c>
      <c r="R99" s="38">
        <v>3</v>
      </c>
      <c r="S99" s="55"/>
      <c r="T99" s="46">
        <f t="shared" si="1"/>
        <v>8</v>
      </c>
      <c r="U99" s="47" t="s">
        <v>628</v>
      </c>
      <c r="V99" s="41">
        <v>150</v>
      </c>
      <c r="W99" s="39" t="s">
        <v>70</v>
      </c>
      <c r="X99" s="39" t="s">
        <v>71</v>
      </c>
      <c r="Y99" s="48">
        <v>2</v>
      </c>
      <c r="Z99" s="48">
        <v>3</v>
      </c>
      <c r="AA99" s="48">
        <v>3</v>
      </c>
      <c r="AB99" s="48"/>
      <c r="AC99" s="46">
        <f t="shared" si="6"/>
        <v>8</v>
      </c>
      <c r="AD99" s="50">
        <f t="shared" si="2"/>
        <v>16</v>
      </c>
      <c r="AE99" s="41" t="s">
        <v>288</v>
      </c>
      <c r="AF99" s="39" t="s">
        <v>961</v>
      </c>
      <c r="AG99" s="51"/>
      <c r="AH99" s="51"/>
    </row>
    <row r="100" spans="1:34" s="130" customFormat="1" ht="80.099999999999994" customHeight="1" x14ac:dyDescent="0.25">
      <c r="A100" s="38" t="s">
        <v>971</v>
      </c>
      <c r="B100" s="39" t="s">
        <v>41</v>
      </c>
      <c r="C100" s="39" t="s">
        <v>239</v>
      </c>
      <c r="D100" s="40" t="s">
        <v>972</v>
      </c>
      <c r="E100" s="90" t="s">
        <v>973</v>
      </c>
      <c r="F100" s="90" t="s">
        <v>974</v>
      </c>
      <c r="G100" s="94" t="s">
        <v>622</v>
      </c>
      <c r="H100" s="90" t="s">
        <v>623</v>
      </c>
      <c r="I100" s="90" t="s">
        <v>624</v>
      </c>
      <c r="J100" s="100">
        <f t="shared" si="10"/>
        <v>28956.731244480001</v>
      </c>
      <c r="K100" s="104">
        <f t="shared" si="11"/>
        <v>48132.544549439997</v>
      </c>
      <c r="L100" s="102" t="s">
        <v>626</v>
      </c>
      <c r="M100" s="102">
        <f t="shared" si="7"/>
        <v>131</v>
      </c>
      <c r="N100" s="90" t="s">
        <v>975</v>
      </c>
      <c r="O100" s="38">
        <v>1</v>
      </c>
      <c r="P100" s="38">
        <v>1</v>
      </c>
      <c r="Q100" s="38">
        <v>3</v>
      </c>
      <c r="R100" s="38">
        <v>3</v>
      </c>
      <c r="S100" s="55"/>
      <c r="T100" s="46">
        <f t="shared" si="1"/>
        <v>8</v>
      </c>
      <c r="U100" s="99" t="s">
        <v>628</v>
      </c>
      <c r="V100" s="90" t="s">
        <v>1535</v>
      </c>
      <c r="W100" s="90" t="s">
        <v>70</v>
      </c>
      <c r="X100" s="90" t="s">
        <v>738</v>
      </c>
      <c r="Y100" s="55">
        <v>2</v>
      </c>
      <c r="Z100" s="55">
        <v>3</v>
      </c>
      <c r="AA100" s="55">
        <v>3</v>
      </c>
      <c r="AB100" s="55"/>
      <c r="AC100" s="46">
        <f t="shared" si="6"/>
        <v>8</v>
      </c>
      <c r="AD100" s="50">
        <f t="shared" si="2"/>
        <v>16</v>
      </c>
      <c r="AE100" s="39" t="s">
        <v>288</v>
      </c>
      <c r="AF100" s="90" t="s">
        <v>629</v>
      </c>
      <c r="AG100" s="51"/>
      <c r="AH100" s="51"/>
    </row>
    <row r="101" spans="1:34" s="130" customFormat="1" ht="80.099999999999994" customHeight="1" x14ac:dyDescent="0.25">
      <c r="A101" s="55" t="s">
        <v>1461</v>
      </c>
      <c r="B101" s="41" t="s">
        <v>1228</v>
      </c>
      <c r="C101" s="39" t="s">
        <v>239</v>
      </c>
      <c r="D101" s="40" t="s">
        <v>1462</v>
      </c>
      <c r="E101" s="39" t="s">
        <v>1463</v>
      </c>
      <c r="F101" s="39" t="s">
        <v>106</v>
      </c>
      <c r="G101" s="90">
        <v>15.1303</v>
      </c>
      <c r="H101" s="39" t="s">
        <v>1464</v>
      </c>
      <c r="I101" s="39" t="s">
        <v>109</v>
      </c>
      <c r="J101" s="53">
        <v>40352</v>
      </c>
      <c r="K101" s="80">
        <v>89731.199999999997</v>
      </c>
      <c r="L101" s="45" t="s">
        <v>327</v>
      </c>
      <c r="M101" s="45">
        <f t="shared" si="7"/>
        <v>422</v>
      </c>
      <c r="N101" s="39" t="s">
        <v>1231</v>
      </c>
      <c r="O101" s="38">
        <v>2</v>
      </c>
      <c r="P101" s="38">
        <v>1</v>
      </c>
      <c r="Q101" s="38">
        <v>3</v>
      </c>
      <c r="R101" s="38">
        <v>2</v>
      </c>
      <c r="S101" s="55"/>
      <c r="T101" s="46">
        <f t="shared" si="1"/>
        <v>8</v>
      </c>
      <c r="U101" s="47" t="s">
        <v>335</v>
      </c>
      <c r="V101" s="41">
        <v>930</v>
      </c>
      <c r="W101" s="39" t="s">
        <v>244</v>
      </c>
      <c r="X101" s="39" t="s">
        <v>71</v>
      </c>
      <c r="Y101" s="48">
        <v>2</v>
      </c>
      <c r="Z101" s="48">
        <v>1</v>
      </c>
      <c r="AA101" s="48">
        <v>3</v>
      </c>
      <c r="AB101" s="48"/>
      <c r="AC101" s="46">
        <f t="shared" si="6"/>
        <v>6</v>
      </c>
      <c r="AD101" s="50">
        <f t="shared" si="2"/>
        <v>14</v>
      </c>
      <c r="AE101" s="41" t="s">
        <v>435</v>
      </c>
      <c r="AF101" s="39" t="s">
        <v>1465</v>
      </c>
      <c r="AG101" s="51"/>
      <c r="AH101" s="51"/>
    </row>
    <row r="102" spans="1:34" s="130" customFormat="1" ht="80.099999999999994" customHeight="1" x14ac:dyDescent="0.25">
      <c r="A102" s="55" t="s">
        <v>278</v>
      </c>
      <c r="B102" s="41" t="s">
        <v>42</v>
      </c>
      <c r="C102" s="39" t="s">
        <v>279</v>
      </c>
      <c r="D102" s="40" t="s">
        <v>280</v>
      </c>
      <c r="E102" s="39" t="s">
        <v>53</v>
      </c>
      <c r="F102" s="39" t="s">
        <v>281</v>
      </c>
      <c r="G102" s="90">
        <v>52.010100000000001</v>
      </c>
      <c r="H102" s="39" t="s">
        <v>282</v>
      </c>
      <c r="I102" s="39" t="s">
        <v>283</v>
      </c>
      <c r="J102" s="53">
        <f>23.7409039874*2080</f>
        <v>49381.080293792002</v>
      </c>
      <c r="K102" s="80">
        <f>45.9019976052*2080</f>
        <v>95476.155018816004</v>
      </c>
      <c r="L102" s="95" t="s">
        <v>297</v>
      </c>
      <c r="M102" s="45" t="s">
        <v>301</v>
      </c>
      <c r="N102" s="39" t="s">
        <v>303</v>
      </c>
      <c r="O102" s="38">
        <v>3</v>
      </c>
      <c r="P102" s="38">
        <v>3</v>
      </c>
      <c r="Q102" s="38">
        <v>3</v>
      </c>
      <c r="R102" s="38">
        <v>3</v>
      </c>
      <c r="S102" s="38">
        <v>1</v>
      </c>
      <c r="T102" s="46">
        <f t="shared" si="1"/>
        <v>13</v>
      </c>
      <c r="U102" s="47" t="s">
        <v>306</v>
      </c>
      <c r="V102" s="39" t="s">
        <v>1535</v>
      </c>
      <c r="W102" s="39" t="s">
        <v>70</v>
      </c>
      <c r="X102" s="39" t="s">
        <v>72</v>
      </c>
      <c r="Y102" s="48">
        <v>3</v>
      </c>
      <c r="Z102" s="48">
        <v>3</v>
      </c>
      <c r="AA102" s="48">
        <v>3</v>
      </c>
      <c r="AB102" s="48"/>
      <c r="AC102" s="46">
        <f t="shared" si="6"/>
        <v>9</v>
      </c>
      <c r="AD102" s="50">
        <f t="shared" si="2"/>
        <v>22</v>
      </c>
      <c r="AE102" s="41" t="s">
        <v>79</v>
      </c>
      <c r="AF102" s="41"/>
      <c r="AG102" s="51"/>
      <c r="AH102" s="51"/>
    </row>
    <row r="103" spans="1:34" s="130" customFormat="1" ht="80.099999999999994" customHeight="1" x14ac:dyDescent="0.25">
      <c r="A103" s="55" t="s">
        <v>518</v>
      </c>
      <c r="B103" s="41" t="s">
        <v>41</v>
      </c>
      <c r="C103" s="39" t="s">
        <v>279</v>
      </c>
      <c r="D103" s="40" t="s">
        <v>519</v>
      </c>
      <c r="E103" s="39" t="s">
        <v>520</v>
      </c>
      <c r="F103" s="39" t="s">
        <v>521</v>
      </c>
      <c r="G103" s="41">
        <v>52.040100000000002</v>
      </c>
      <c r="H103" s="41" t="s">
        <v>522</v>
      </c>
      <c r="I103" s="39" t="s">
        <v>523</v>
      </c>
      <c r="J103" s="42">
        <v>31720</v>
      </c>
      <c r="K103" s="42">
        <v>49254.400000000001</v>
      </c>
      <c r="L103" s="44">
        <v>7270</v>
      </c>
      <c r="M103" s="45">
        <f t="shared" ref="M103:M117" si="12">L103 / 2</f>
        <v>3635</v>
      </c>
      <c r="N103" s="39" t="s">
        <v>390</v>
      </c>
      <c r="O103" s="38">
        <v>1</v>
      </c>
      <c r="P103" s="38">
        <v>3</v>
      </c>
      <c r="Q103" s="38">
        <v>2</v>
      </c>
      <c r="R103" s="38">
        <v>3</v>
      </c>
      <c r="S103" s="38">
        <v>1</v>
      </c>
      <c r="T103" s="46">
        <f t="shared" si="1"/>
        <v>10</v>
      </c>
      <c r="U103" s="47" t="s">
        <v>533</v>
      </c>
      <c r="V103" s="41">
        <v>150</v>
      </c>
      <c r="W103" s="39" t="s">
        <v>70</v>
      </c>
      <c r="X103" s="39" t="s">
        <v>71</v>
      </c>
      <c r="Y103" s="48">
        <v>1</v>
      </c>
      <c r="Z103" s="48">
        <v>3</v>
      </c>
      <c r="AA103" s="48">
        <v>3</v>
      </c>
      <c r="AB103" s="48"/>
      <c r="AC103" s="46">
        <f t="shared" si="6"/>
        <v>7</v>
      </c>
      <c r="AD103" s="50">
        <f t="shared" si="2"/>
        <v>17</v>
      </c>
      <c r="AE103" s="41" t="s">
        <v>79</v>
      </c>
      <c r="AF103" s="41"/>
      <c r="AG103" s="51"/>
      <c r="AH103" s="51"/>
    </row>
    <row r="104" spans="1:34" s="130" customFormat="1" ht="80.099999999999994" customHeight="1" x14ac:dyDescent="0.25">
      <c r="A104" s="55" t="s">
        <v>535</v>
      </c>
      <c r="B104" s="41" t="s">
        <v>41</v>
      </c>
      <c r="C104" s="39" t="s">
        <v>279</v>
      </c>
      <c r="D104" s="40" t="s">
        <v>536</v>
      </c>
      <c r="E104" s="39" t="s">
        <v>537</v>
      </c>
      <c r="F104" s="39" t="s">
        <v>521</v>
      </c>
      <c r="G104" s="41">
        <v>52.040100000000002</v>
      </c>
      <c r="H104" s="41" t="s">
        <v>522</v>
      </c>
      <c r="I104" s="39" t="s">
        <v>523</v>
      </c>
      <c r="J104" s="42">
        <v>31720</v>
      </c>
      <c r="K104" s="42">
        <v>49254.400000000001</v>
      </c>
      <c r="L104" s="44">
        <v>7270</v>
      </c>
      <c r="M104" s="45">
        <f t="shared" si="12"/>
        <v>3635</v>
      </c>
      <c r="N104" s="39" t="s">
        <v>130</v>
      </c>
      <c r="O104" s="38">
        <v>1</v>
      </c>
      <c r="P104" s="38">
        <v>3</v>
      </c>
      <c r="Q104" s="38">
        <v>3</v>
      </c>
      <c r="R104" s="38">
        <v>3</v>
      </c>
      <c r="S104" s="38">
        <v>1</v>
      </c>
      <c r="T104" s="46">
        <f t="shared" si="1"/>
        <v>11</v>
      </c>
      <c r="U104" s="47" t="s">
        <v>533</v>
      </c>
      <c r="V104" s="41">
        <v>150</v>
      </c>
      <c r="W104" s="39" t="s">
        <v>70</v>
      </c>
      <c r="X104" s="39" t="s">
        <v>71</v>
      </c>
      <c r="Y104" s="48">
        <v>2</v>
      </c>
      <c r="Z104" s="48">
        <v>3</v>
      </c>
      <c r="AA104" s="48">
        <v>3</v>
      </c>
      <c r="AB104" s="48"/>
      <c r="AC104" s="46">
        <f t="shared" si="6"/>
        <v>8</v>
      </c>
      <c r="AD104" s="50">
        <f t="shared" si="2"/>
        <v>19</v>
      </c>
      <c r="AE104" s="41" t="s">
        <v>79</v>
      </c>
      <c r="AF104" s="41"/>
      <c r="AG104" s="51"/>
      <c r="AH104" s="51"/>
    </row>
    <row r="105" spans="1:34" s="130" customFormat="1" ht="80.099999999999994" customHeight="1" x14ac:dyDescent="0.25">
      <c r="A105" s="55" t="s">
        <v>544</v>
      </c>
      <c r="B105" s="41" t="s">
        <v>41</v>
      </c>
      <c r="C105" s="39" t="s">
        <v>279</v>
      </c>
      <c r="D105" s="40" t="s">
        <v>536</v>
      </c>
      <c r="E105" s="39" t="s">
        <v>537</v>
      </c>
      <c r="F105" s="39" t="s">
        <v>521</v>
      </c>
      <c r="G105" s="41">
        <v>52.040100000000002</v>
      </c>
      <c r="H105" s="41" t="s">
        <v>522</v>
      </c>
      <c r="I105" s="39" t="s">
        <v>523</v>
      </c>
      <c r="J105" s="42">
        <v>31720</v>
      </c>
      <c r="K105" s="42">
        <v>49254.400000000001</v>
      </c>
      <c r="L105" s="44">
        <v>7270</v>
      </c>
      <c r="M105" s="45">
        <f t="shared" si="12"/>
        <v>3635</v>
      </c>
      <c r="N105" s="39" t="s">
        <v>130</v>
      </c>
      <c r="O105" s="38">
        <v>1</v>
      </c>
      <c r="P105" s="38">
        <v>3</v>
      </c>
      <c r="Q105" s="38">
        <v>3</v>
      </c>
      <c r="R105" s="38">
        <v>3</v>
      </c>
      <c r="S105" s="38">
        <v>1</v>
      </c>
      <c r="T105" s="46">
        <f t="shared" si="1"/>
        <v>11</v>
      </c>
      <c r="U105" s="47" t="s">
        <v>533</v>
      </c>
      <c r="V105" s="41">
        <v>150</v>
      </c>
      <c r="W105" s="39" t="s">
        <v>70</v>
      </c>
      <c r="X105" s="39" t="s">
        <v>71</v>
      </c>
      <c r="Y105" s="48">
        <v>2</v>
      </c>
      <c r="Z105" s="48">
        <v>3</v>
      </c>
      <c r="AA105" s="48">
        <v>3</v>
      </c>
      <c r="AB105" s="48"/>
      <c r="AC105" s="46">
        <f t="shared" si="6"/>
        <v>8</v>
      </c>
      <c r="AD105" s="50">
        <f t="shared" si="2"/>
        <v>19</v>
      </c>
      <c r="AE105" s="41" t="s">
        <v>79</v>
      </c>
      <c r="AF105" s="41"/>
      <c r="AG105" s="51"/>
      <c r="AH105" s="51"/>
    </row>
    <row r="106" spans="1:34" s="130" customFormat="1" ht="80.099999999999994" customHeight="1" x14ac:dyDescent="0.25">
      <c r="A106" s="55" t="s">
        <v>1268</v>
      </c>
      <c r="B106" s="41" t="s">
        <v>1228</v>
      </c>
      <c r="C106" s="39" t="s">
        <v>279</v>
      </c>
      <c r="D106" s="40" t="s">
        <v>1269</v>
      </c>
      <c r="E106" s="39" t="s">
        <v>1270</v>
      </c>
      <c r="F106" s="39" t="s">
        <v>281</v>
      </c>
      <c r="G106" s="90">
        <v>52.010100000000001</v>
      </c>
      <c r="H106" s="109" t="s">
        <v>1271</v>
      </c>
      <c r="I106" s="39" t="s">
        <v>1272</v>
      </c>
      <c r="J106" s="53">
        <f>23.7409039874*2080</f>
        <v>49381.080293792002</v>
      </c>
      <c r="K106" s="80">
        <f>45.9019976052*2080</f>
        <v>95476.155018816004</v>
      </c>
      <c r="L106" s="45" t="s">
        <v>790</v>
      </c>
      <c r="M106" s="45">
        <f t="shared" si="12"/>
        <v>4329.5</v>
      </c>
      <c r="N106" s="39" t="s">
        <v>1231</v>
      </c>
      <c r="O106" s="38">
        <v>3</v>
      </c>
      <c r="P106" s="38">
        <v>3</v>
      </c>
      <c r="Q106" s="38">
        <v>3</v>
      </c>
      <c r="R106" s="38">
        <v>3</v>
      </c>
      <c r="S106" s="38">
        <v>1</v>
      </c>
      <c r="T106" s="46">
        <f t="shared" si="1"/>
        <v>13</v>
      </c>
      <c r="U106" s="47" t="s">
        <v>306</v>
      </c>
      <c r="V106" s="41">
        <v>570</v>
      </c>
      <c r="W106" s="39" t="s">
        <v>244</v>
      </c>
      <c r="X106" s="39" t="s">
        <v>71</v>
      </c>
      <c r="Y106" s="48">
        <v>3</v>
      </c>
      <c r="Z106" s="48">
        <v>2</v>
      </c>
      <c r="AA106" s="48">
        <v>3</v>
      </c>
      <c r="AB106" s="48"/>
      <c r="AC106" s="46">
        <f t="shared" si="6"/>
        <v>8</v>
      </c>
      <c r="AD106" s="50">
        <f t="shared" si="2"/>
        <v>21</v>
      </c>
      <c r="AE106" s="41" t="s">
        <v>79</v>
      </c>
      <c r="AF106" s="41"/>
      <c r="AG106" s="51"/>
      <c r="AH106" s="51"/>
    </row>
    <row r="107" spans="1:34" s="130" customFormat="1" ht="80.099999999999994" customHeight="1" x14ac:dyDescent="0.25">
      <c r="A107" s="55" t="s">
        <v>976</v>
      </c>
      <c r="B107" s="41" t="s">
        <v>41</v>
      </c>
      <c r="C107" s="39" t="s">
        <v>279</v>
      </c>
      <c r="D107" s="40" t="s">
        <v>977</v>
      </c>
      <c r="E107" s="39" t="s">
        <v>978</v>
      </c>
      <c r="F107" s="39" t="s">
        <v>521</v>
      </c>
      <c r="G107" s="41">
        <v>52.040100000000002</v>
      </c>
      <c r="H107" s="41" t="s">
        <v>522</v>
      </c>
      <c r="I107" s="39" t="s">
        <v>523</v>
      </c>
      <c r="J107" s="42">
        <v>31720</v>
      </c>
      <c r="K107" s="42">
        <v>49254.400000000001</v>
      </c>
      <c r="L107" s="44">
        <v>7270</v>
      </c>
      <c r="M107" s="45">
        <f t="shared" si="12"/>
        <v>3635</v>
      </c>
      <c r="N107" s="39" t="s">
        <v>130</v>
      </c>
      <c r="O107" s="38">
        <v>1</v>
      </c>
      <c r="P107" s="38">
        <v>3</v>
      </c>
      <c r="Q107" s="38">
        <v>3</v>
      </c>
      <c r="R107" s="38">
        <v>3</v>
      </c>
      <c r="S107" s="38">
        <v>1</v>
      </c>
      <c r="T107" s="46">
        <f t="shared" si="1"/>
        <v>11</v>
      </c>
      <c r="U107" s="47" t="s">
        <v>979</v>
      </c>
      <c r="V107" s="41">
        <v>570</v>
      </c>
      <c r="W107" s="39" t="s">
        <v>285</v>
      </c>
      <c r="X107" s="39" t="s">
        <v>211</v>
      </c>
      <c r="Y107" s="48">
        <v>2</v>
      </c>
      <c r="Z107" s="48">
        <v>1</v>
      </c>
      <c r="AA107" s="48">
        <v>1</v>
      </c>
      <c r="AB107" s="48"/>
      <c r="AC107" s="46">
        <f t="shared" si="6"/>
        <v>4</v>
      </c>
      <c r="AD107" s="50">
        <f t="shared" si="2"/>
        <v>15</v>
      </c>
      <c r="AE107" s="41" t="s">
        <v>288</v>
      </c>
      <c r="AF107" s="39" t="s">
        <v>290</v>
      </c>
      <c r="AG107" s="51"/>
      <c r="AH107" s="51"/>
    </row>
    <row r="108" spans="1:34" s="130" customFormat="1" ht="80.099999999999994" customHeight="1" x14ac:dyDescent="0.25">
      <c r="A108" s="55" t="s">
        <v>980</v>
      </c>
      <c r="B108" s="41" t="s">
        <v>41</v>
      </c>
      <c r="C108" s="39" t="s">
        <v>279</v>
      </c>
      <c r="D108" s="40" t="s">
        <v>981</v>
      </c>
      <c r="E108" s="39" t="s">
        <v>576</v>
      </c>
      <c r="F108" s="39" t="s">
        <v>521</v>
      </c>
      <c r="G108" s="41">
        <v>52.040100000000002</v>
      </c>
      <c r="H108" s="41" t="s">
        <v>522</v>
      </c>
      <c r="I108" s="39" t="s">
        <v>523</v>
      </c>
      <c r="J108" s="42">
        <v>31720</v>
      </c>
      <c r="K108" s="42">
        <v>49254.400000000001</v>
      </c>
      <c r="L108" s="44">
        <v>7270</v>
      </c>
      <c r="M108" s="45">
        <f t="shared" si="12"/>
        <v>3635</v>
      </c>
      <c r="N108" s="39" t="s">
        <v>130</v>
      </c>
      <c r="O108" s="38">
        <v>1</v>
      </c>
      <c r="P108" s="38">
        <v>3</v>
      </c>
      <c r="Q108" s="38">
        <v>3</v>
      </c>
      <c r="R108" s="38">
        <v>3</v>
      </c>
      <c r="S108" s="38">
        <v>1</v>
      </c>
      <c r="T108" s="46">
        <f t="shared" si="1"/>
        <v>11</v>
      </c>
      <c r="U108" s="47" t="s">
        <v>533</v>
      </c>
      <c r="V108" s="41">
        <v>570</v>
      </c>
      <c r="W108" s="39" t="s">
        <v>244</v>
      </c>
      <c r="X108" s="39" t="s">
        <v>211</v>
      </c>
      <c r="Y108" s="48">
        <v>2</v>
      </c>
      <c r="Z108" s="48">
        <v>2</v>
      </c>
      <c r="AA108" s="48">
        <v>1</v>
      </c>
      <c r="AB108" s="48"/>
      <c r="AC108" s="46">
        <f t="shared" si="6"/>
        <v>5</v>
      </c>
      <c r="AD108" s="50">
        <f t="shared" si="2"/>
        <v>16</v>
      </c>
      <c r="AE108" s="41" t="s">
        <v>288</v>
      </c>
      <c r="AF108" s="39" t="s">
        <v>961</v>
      </c>
      <c r="AG108" s="51"/>
      <c r="AH108" s="51"/>
    </row>
    <row r="109" spans="1:34" s="130" customFormat="1" ht="80.099999999999994" customHeight="1" x14ac:dyDescent="0.25">
      <c r="A109" s="55" t="s">
        <v>1142</v>
      </c>
      <c r="B109" s="41" t="s">
        <v>41</v>
      </c>
      <c r="C109" s="39" t="s">
        <v>279</v>
      </c>
      <c r="D109" s="40" t="s">
        <v>1143</v>
      </c>
      <c r="E109" s="39" t="s">
        <v>1144</v>
      </c>
      <c r="F109" s="39" t="s">
        <v>1145</v>
      </c>
      <c r="G109" s="41">
        <v>52.150100000000002</v>
      </c>
      <c r="H109" s="41" t="s">
        <v>1146</v>
      </c>
      <c r="I109" s="39" t="s">
        <v>523</v>
      </c>
      <c r="J109" s="42">
        <v>28412.799999999999</v>
      </c>
      <c r="K109" s="42">
        <v>64355.199999999997</v>
      </c>
      <c r="L109" s="44">
        <v>1421</v>
      </c>
      <c r="M109" s="45">
        <f t="shared" si="12"/>
        <v>710.5</v>
      </c>
      <c r="N109" s="39" t="s">
        <v>67</v>
      </c>
      <c r="O109" s="38">
        <v>2</v>
      </c>
      <c r="P109" s="38">
        <v>2</v>
      </c>
      <c r="Q109" s="38">
        <v>3</v>
      </c>
      <c r="R109" s="38">
        <v>3</v>
      </c>
      <c r="S109" s="38">
        <v>1</v>
      </c>
      <c r="T109" s="46">
        <f t="shared" si="1"/>
        <v>11</v>
      </c>
      <c r="U109" s="47" t="s">
        <v>533</v>
      </c>
      <c r="V109" s="41">
        <v>120</v>
      </c>
      <c r="W109" s="39" t="s">
        <v>285</v>
      </c>
      <c r="X109" s="39" t="s">
        <v>1147</v>
      </c>
      <c r="Y109" s="48">
        <v>1</v>
      </c>
      <c r="Z109" s="48">
        <v>1</v>
      </c>
      <c r="AA109" s="48">
        <v>1</v>
      </c>
      <c r="AB109" s="48"/>
      <c r="AC109" s="46">
        <f t="shared" si="6"/>
        <v>3</v>
      </c>
      <c r="AD109" s="50">
        <f t="shared" si="2"/>
        <v>14</v>
      </c>
      <c r="AE109" s="41" t="s">
        <v>435</v>
      </c>
      <c r="AF109" s="39" t="s">
        <v>290</v>
      </c>
      <c r="AG109" s="51"/>
      <c r="AH109" s="51"/>
    </row>
    <row r="110" spans="1:34" s="130" customFormat="1" ht="80.099999999999994" customHeight="1" x14ac:dyDescent="0.25">
      <c r="A110" s="55" t="s">
        <v>1466</v>
      </c>
      <c r="B110" s="41" t="s">
        <v>1228</v>
      </c>
      <c r="C110" s="39" t="s">
        <v>279</v>
      </c>
      <c r="D110" s="40" t="s">
        <v>1467</v>
      </c>
      <c r="E110" s="39" t="s">
        <v>1468</v>
      </c>
      <c r="F110" s="39" t="s">
        <v>1469</v>
      </c>
      <c r="G110" s="41">
        <v>52.040100000000002</v>
      </c>
      <c r="H110" s="39" t="s">
        <v>1146</v>
      </c>
      <c r="I110" s="39" t="s">
        <v>523</v>
      </c>
      <c r="J110" s="42">
        <v>28412</v>
      </c>
      <c r="K110" s="43">
        <v>64355.199999999997</v>
      </c>
      <c r="L110" s="41">
        <v>2516</v>
      </c>
      <c r="M110" s="45">
        <f t="shared" si="12"/>
        <v>1258</v>
      </c>
      <c r="N110" s="39" t="s">
        <v>1231</v>
      </c>
      <c r="O110" s="38">
        <v>1</v>
      </c>
      <c r="P110" s="38">
        <v>2</v>
      </c>
      <c r="Q110" s="38">
        <v>3</v>
      </c>
      <c r="R110" s="38">
        <v>3</v>
      </c>
      <c r="S110" s="38">
        <v>1</v>
      </c>
      <c r="T110" s="46">
        <f t="shared" si="1"/>
        <v>10</v>
      </c>
      <c r="U110" s="47" t="s">
        <v>533</v>
      </c>
      <c r="V110" s="41">
        <v>120</v>
      </c>
      <c r="W110" s="39" t="s">
        <v>285</v>
      </c>
      <c r="X110" s="39" t="s">
        <v>1470</v>
      </c>
      <c r="Y110" s="48">
        <v>1</v>
      </c>
      <c r="Z110" s="48">
        <v>1</v>
      </c>
      <c r="AA110" s="48">
        <v>1</v>
      </c>
      <c r="AB110" s="48"/>
      <c r="AC110" s="46">
        <f t="shared" si="6"/>
        <v>3</v>
      </c>
      <c r="AD110" s="50">
        <f t="shared" si="2"/>
        <v>13</v>
      </c>
      <c r="AE110" s="41" t="s">
        <v>435</v>
      </c>
      <c r="AF110" s="39" t="s">
        <v>1024</v>
      </c>
      <c r="AG110" s="51"/>
      <c r="AH110" s="51"/>
    </row>
    <row r="111" spans="1:34" s="130" customFormat="1" ht="80.099999999999994" customHeight="1" x14ac:dyDescent="0.25">
      <c r="A111" s="55" t="s">
        <v>312</v>
      </c>
      <c r="B111" s="41" t="s">
        <v>42</v>
      </c>
      <c r="C111" s="39" t="s">
        <v>293</v>
      </c>
      <c r="D111" s="40" t="s">
        <v>314</v>
      </c>
      <c r="E111" s="39" t="s">
        <v>53</v>
      </c>
      <c r="F111" s="39" t="s">
        <v>316</v>
      </c>
      <c r="G111" s="90">
        <v>15.1303</v>
      </c>
      <c r="H111" s="39" t="s">
        <v>317</v>
      </c>
      <c r="I111" s="39" t="s">
        <v>109</v>
      </c>
      <c r="J111" s="53">
        <f>22.0955379493*2080</f>
        <v>45958.718934543998</v>
      </c>
      <c r="K111" s="80">
        <f>31.4459237458*2080</f>
        <v>65407.521391263996</v>
      </c>
      <c r="L111" s="45" t="s">
        <v>327</v>
      </c>
      <c r="M111" s="45">
        <f t="shared" si="12"/>
        <v>422</v>
      </c>
      <c r="N111" s="39" t="s">
        <v>332</v>
      </c>
      <c r="O111" s="38">
        <v>2</v>
      </c>
      <c r="P111" s="38">
        <v>1</v>
      </c>
      <c r="Q111" s="38">
        <v>3</v>
      </c>
      <c r="R111" s="38">
        <v>3</v>
      </c>
      <c r="S111" s="55"/>
      <c r="T111" s="46">
        <f t="shared" si="1"/>
        <v>9</v>
      </c>
      <c r="U111" s="47" t="s">
        <v>335</v>
      </c>
      <c r="V111" s="39" t="s">
        <v>1535</v>
      </c>
      <c r="W111" s="39" t="s">
        <v>70</v>
      </c>
      <c r="X111" s="39" t="s">
        <v>72</v>
      </c>
      <c r="Y111" s="48">
        <v>2</v>
      </c>
      <c r="Z111" s="48">
        <v>3</v>
      </c>
      <c r="AA111" s="48">
        <v>3</v>
      </c>
      <c r="AB111" s="48"/>
      <c r="AC111" s="46">
        <f t="shared" si="6"/>
        <v>8</v>
      </c>
      <c r="AD111" s="50">
        <f t="shared" si="2"/>
        <v>17</v>
      </c>
      <c r="AE111" s="41" t="s">
        <v>79</v>
      </c>
      <c r="AF111" s="41"/>
      <c r="AG111" s="51"/>
      <c r="AH111" s="51"/>
    </row>
    <row r="112" spans="1:34" s="130" customFormat="1" ht="80.099999999999994" customHeight="1" x14ac:dyDescent="0.25">
      <c r="A112" s="55" t="s">
        <v>340</v>
      </c>
      <c r="B112" s="41" t="s">
        <v>42</v>
      </c>
      <c r="C112" s="39" t="s">
        <v>293</v>
      </c>
      <c r="D112" s="40" t="s">
        <v>341</v>
      </c>
      <c r="E112" s="39" t="s">
        <v>53</v>
      </c>
      <c r="F112" s="39" t="s">
        <v>343</v>
      </c>
      <c r="G112" s="94" t="s">
        <v>344</v>
      </c>
      <c r="H112" s="39" t="s">
        <v>345</v>
      </c>
      <c r="I112" s="39" t="s">
        <v>346</v>
      </c>
      <c r="J112" s="53">
        <f>18.5832838297*2080</f>
        <v>38653.230365775999</v>
      </c>
      <c r="K112" s="80">
        <f>31.41*2080</f>
        <v>65332.800000000003</v>
      </c>
      <c r="L112" s="45" t="s">
        <v>349</v>
      </c>
      <c r="M112" s="45">
        <f t="shared" si="12"/>
        <v>834</v>
      </c>
      <c r="N112" s="39" t="s">
        <v>332</v>
      </c>
      <c r="O112" s="38">
        <v>2</v>
      </c>
      <c r="P112" s="38">
        <v>2</v>
      </c>
      <c r="Q112" s="38">
        <v>3</v>
      </c>
      <c r="R112" s="38">
        <v>2</v>
      </c>
      <c r="S112" s="55"/>
      <c r="T112" s="46">
        <f t="shared" si="1"/>
        <v>9</v>
      </c>
      <c r="U112" s="47" t="s">
        <v>284</v>
      </c>
      <c r="V112" s="39" t="s">
        <v>1535</v>
      </c>
      <c r="W112" s="39" t="s">
        <v>70</v>
      </c>
      <c r="X112" s="39" t="s">
        <v>72</v>
      </c>
      <c r="Y112" s="48">
        <v>2</v>
      </c>
      <c r="Z112" s="48">
        <v>3</v>
      </c>
      <c r="AA112" s="48">
        <v>3</v>
      </c>
      <c r="AB112" s="48"/>
      <c r="AC112" s="46">
        <f t="shared" si="6"/>
        <v>8</v>
      </c>
      <c r="AD112" s="50">
        <f t="shared" si="2"/>
        <v>17</v>
      </c>
      <c r="AE112" s="41" t="s">
        <v>79</v>
      </c>
      <c r="AF112" s="41"/>
      <c r="AG112" s="51"/>
      <c r="AH112" s="51"/>
    </row>
    <row r="113" spans="1:34" s="130" customFormat="1" ht="80.099999999999994" customHeight="1" x14ac:dyDescent="0.25">
      <c r="A113" s="55" t="s">
        <v>547</v>
      </c>
      <c r="B113" s="41" t="s">
        <v>41</v>
      </c>
      <c r="C113" s="39" t="s">
        <v>293</v>
      </c>
      <c r="D113" s="40" t="s">
        <v>549</v>
      </c>
      <c r="E113" s="39" t="s">
        <v>550</v>
      </c>
      <c r="F113" s="39" t="s">
        <v>551</v>
      </c>
      <c r="G113" s="39">
        <v>46.020099999999999</v>
      </c>
      <c r="H113" s="39" t="s">
        <v>552</v>
      </c>
      <c r="I113" s="39" t="s">
        <v>186</v>
      </c>
      <c r="J113" s="53">
        <v>39811.199999999997</v>
      </c>
      <c r="K113" s="53">
        <v>64292.800000000003</v>
      </c>
      <c r="L113" s="54">
        <v>575</v>
      </c>
      <c r="M113" s="45">
        <f t="shared" si="12"/>
        <v>287.5</v>
      </c>
      <c r="N113" s="39" t="s">
        <v>67</v>
      </c>
      <c r="O113" s="38">
        <v>2</v>
      </c>
      <c r="P113" s="38">
        <v>1</v>
      </c>
      <c r="Q113" s="38">
        <v>3</v>
      </c>
      <c r="R113" s="38">
        <v>2</v>
      </c>
      <c r="S113" s="55"/>
      <c r="T113" s="46">
        <f t="shared" si="1"/>
        <v>8</v>
      </c>
      <c r="U113" s="47" t="s">
        <v>284</v>
      </c>
      <c r="V113" s="41">
        <v>180</v>
      </c>
      <c r="W113" s="39" t="s">
        <v>244</v>
      </c>
      <c r="X113" s="39" t="s">
        <v>71</v>
      </c>
      <c r="Y113" s="48">
        <v>3</v>
      </c>
      <c r="Z113" s="48">
        <v>3</v>
      </c>
      <c r="AA113" s="48">
        <v>3</v>
      </c>
      <c r="AB113" s="48"/>
      <c r="AC113" s="46">
        <f t="shared" si="6"/>
        <v>9</v>
      </c>
      <c r="AD113" s="50">
        <f t="shared" si="2"/>
        <v>17</v>
      </c>
      <c r="AE113" s="41" t="s">
        <v>79</v>
      </c>
      <c r="AF113" s="41"/>
      <c r="AG113" s="51"/>
      <c r="AH113" s="51"/>
    </row>
    <row r="114" spans="1:34" s="130" customFormat="1" ht="80.099999999999994" customHeight="1" x14ac:dyDescent="0.25">
      <c r="A114" s="55" t="s">
        <v>561</v>
      </c>
      <c r="B114" s="41" t="s">
        <v>41</v>
      </c>
      <c r="C114" s="39" t="s">
        <v>293</v>
      </c>
      <c r="D114" s="46" t="s">
        <v>562</v>
      </c>
      <c r="E114" s="39" t="s">
        <v>570</v>
      </c>
      <c r="F114" s="39" t="s">
        <v>571</v>
      </c>
      <c r="G114" s="39">
        <v>47.020099999999999</v>
      </c>
      <c r="H114" s="39" t="s">
        <v>310</v>
      </c>
      <c r="I114" s="39" t="s">
        <v>186</v>
      </c>
      <c r="J114" s="53">
        <v>39395.199999999997</v>
      </c>
      <c r="K114" s="53">
        <v>72758.399999999994</v>
      </c>
      <c r="L114" s="54">
        <v>1789</v>
      </c>
      <c r="M114" s="45">
        <f t="shared" si="12"/>
        <v>894.5</v>
      </c>
      <c r="N114" s="39" t="s">
        <v>67</v>
      </c>
      <c r="O114" s="38">
        <v>2</v>
      </c>
      <c r="P114" s="38">
        <v>2</v>
      </c>
      <c r="Q114" s="38">
        <v>3</v>
      </c>
      <c r="R114" s="38">
        <v>2</v>
      </c>
      <c r="S114" s="55"/>
      <c r="T114" s="46">
        <f t="shared" si="1"/>
        <v>9</v>
      </c>
      <c r="U114" s="47" t="s">
        <v>573</v>
      </c>
      <c r="V114" s="41">
        <v>450</v>
      </c>
      <c r="W114" s="39" t="s">
        <v>244</v>
      </c>
      <c r="X114" s="39" t="s">
        <v>71</v>
      </c>
      <c r="Y114" s="48">
        <v>2</v>
      </c>
      <c r="Z114" s="48">
        <v>3</v>
      </c>
      <c r="AA114" s="48">
        <v>3</v>
      </c>
      <c r="AB114" s="48"/>
      <c r="AC114" s="46">
        <f t="shared" si="6"/>
        <v>8</v>
      </c>
      <c r="AD114" s="50">
        <f t="shared" si="2"/>
        <v>17</v>
      </c>
      <c r="AE114" s="41" t="s">
        <v>79</v>
      </c>
      <c r="AF114" s="41"/>
      <c r="AG114" s="51"/>
      <c r="AH114" s="51"/>
    </row>
    <row r="115" spans="1:34" s="130" customFormat="1" ht="80.099999999999994" customHeight="1" x14ac:dyDescent="0.25">
      <c r="A115" s="55" t="s">
        <v>1273</v>
      </c>
      <c r="B115" s="41" t="s">
        <v>1228</v>
      </c>
      <c r="C115" s="39" t="s">
        <v>293</v>
      </c>
      <c r="D115" s="40" t="s">
        <v>1274</v>
      </c>
      <c r="E115" s="39" t="s">
        <v>1275</v>
      </c>
      <c r="F115" s="39" t="s">
        <v>1276</v>
      </c>
      <c r="G115" s="41">
        <v>46.041499999999999</v>
      </c>
      <c r="H115" s="39" t="s">
        <v>1277</v>
      </c>
      <c r="I115" s="39" t="s">
        <v>1278</v>
      </c>
      <c r="J115" s="42">
        <v>30388.799999999999</v>
      </c>
      <c r="K115" s="43">
        <v>57200</v>
      </c>
      <c r="L115" s="44">
        <v>51</v>
      </c>
      <c r="M115" s="45">
        <f t="shared" si="12"/>
        <v>25.5</v>
      </c>
      <c r="N115" s="39" t="s">
        <v>1231</v>
      </c>
      <c r="O115" s="38">
        <v>2</v>
      </c>
      <c r="P115" s="38">
        <v>1</v>
      </c>
      <c r="Q115" s="38">
        <v>3</v>
      </c>
      <c r="R115" s="38">
        <v>3</v>
      </c>
      <c r="S115" s="55"/>
      <c r="T115" s="46">
        <f t="shared" si="1"/>
        <v>9</v>
      </c>
      <c r="U115" s="47" t="s">
        <v>284</v>
      </c>
      <c r="V115" s="41">
        <v>120</v>
      </c>
      <c r="W115" s="39" t="s">
        <v>70</v>
      </c>
      <c r="X115" s="39" t="s">
        <v>71</v>
      </c>
      <c r="Y115" s="48">
        <v>2</v>
      </c>
      <c r="Z115" s="48">
        <v>3</v>
      </c>
      <c r="AA115" s="48">
        <v>3</v>
      </c>
      <c r="AB115" s="48"/>
      <c r="AC115" s="46">
        <f t="shared" si="6"/>
        <v>8</v>
      </c>
      <c r="AD115" s="50">
        <f t="shared" si="2"/>
        <v>17</v>
      </c>
      <c r="AE115" s="41" t="s">
        <v>79</v>
      </c>
      <c r="AF115" s="41"/>
      <c r="AG115" s="51"/>
      <c r="AH115" s="51"/>
    </row>
    <row r="116" spans="1:34" s="130" customFormat="1" ht="80.099999999999994" customHeight="1" x14ac:dyDescent="0.25">
      <c r="A116" s="38" t="s">
        <v>292</v>
      </c>
      <c r="B116" s="39" t="s">
        <v>40</v>
      </c>
      <c r="C116" s="39" t="s">
        <v>293</v>
      </c>
      <c r="D116" s="40" t="s">
        <v>294</v>
      </c>
      <c r="E116" s="39" t="s">
        <v>295</v>
      </c>
      <c r="F116" s="39" t="s">
        <v>296</v>
      </c>
      <c r="G116" s="39">
        <v>46.0411</v>
      </c>
      <c r="H116" s="39" t="s">
        <v>298</v>
      </c>
      <c r="I116" s="39" t="s">
        <v>186</v>
      </c>
      <c r="J116" s="53">
        <v>30388.799999999999</v>
      </c>
      <c r="K116" s="53">
        <v>57200</v>
      </c>
      <c r="L116" s="39">
        <v>825</v>
      </c>
      <c r="M116" s="45">
        <f t="shared" si="12"/>
        <v>412.5</v>
      </c>
      <c r="N116" s="39" t="s">
        <v>98</v>
      </c>
      <c r="O116" s="38">
        <v>2</v>
      </c>
      <c r="P116" s="38">
        <v>1</v>
      </c>
      <c r="Q116" s="38">
        <v>3</v>
      </c>
      <c r="R116" s="38">
        <v>2</v>
      </c>
      <c r="S116" s="55"/>
      <c r="T116" s="46">
        <f t="shared" si="1"/>
        <v>8</v>
      </c>
      <c r="U116" s="47" t="s">
        <v>284</v>
      </c>
      <c r="V116" s="39" t="s">
        <v>166</v>
      </c>
      <c r="W116" s="39" t="s">
        <v>142</v>
      </c>
      <c r="X116" s="39" t="s">
        <v>143</v>
      </c>
      <c r="Y116" s="48">
        <v>2</v>
      </c>
      <c r="Z116" s="48">
        <v>2</v>
      </c>
      <c r="AA116" s="48">
        <v>3</v>
      </c>
      <c r="AB116" s="49" t="s">
        <v>168</v>
      </c>
      <c r="AC116" s="46">
        <f t="shared" si="6"/>
        <v>7</v>
      </c>
      <c r="AD116" s="50">
        <f t="shared" si="2"/>
        <v>15</v>
      </c>
      <c r="AE116" s="41" t="s">
        <v>288</v>
      </c>
      <c r="AF116" s="39" t="s">
        <v>304</v>
      </c>
      <c r="AG116" s="51"/>
      <c r="AH116" s="51"/>
    </row>
    <row r="117" spans="1:34" s="130" customFormat="1" ht="80.099999999999994" customHeight="1" x14ac:dyDescent="0.25">
      <c r="A117" s="38" t="s">
        <v>305</v>
      </c>
      <c r="B117" s="39" t="s">
        <v>40</v>
      </c>
      <c r="C117" s="39" t="s">
        <v>293</v>
      </c>
      <c r="D117" s="40" t="s">
        <v>307</v>
      </c>
      <c r="E117" s="39" t="s">
        <v>308</v>
      </c>
      <c r="F117" s="39" t="s">
        <v>309</v>
      </c>
      <c r="G117" s="39">
        <v>47.020099999999999</v>
      </c>
      <c r="H117" s="39" t="s">
        <v>310</v>
      </c>
      <c r="I117" s="39" t="s">
        <v>186</v>
      </c>
      <c r="J117" s="53">
        <v>39811.199999999997</v>
      </c>
      <c r="K117" s="53">
        <v>64292.800000000003</v>
      </c>
      <c r="L117" s="39">
        <v>1789</v>
      </c>
      <c r="M117" s="45">
        <f t="shared" si="12"/>
        <v>894.5</v>
      </c>
      <c r="N117" s="39" t="s">
        <v>98</v>
      </c>
      <c r="O117" s="38">
        <v>2</v>
      </c>
      <c r="P117" s="38">
        <v>2</v>
      </c>
      <c r="Q117" s="38">
        <v>3</v>
      </c>
      <c r="R117" s="38">
        <v>2</v>
      </c>
      <c r="S117" s="55"/>
      <c r="T117" s="46">
        <f t="shared" si="1"/>
        <v>9</v>
      </c>
      <c r="U117" s="47" t="s">
        <v>284</v>
      </c>
      <c r="V117" s="39" t="s">
        <v>166</v>
      </c>
      <c r="W117" s="39" t="s">
        <v>142</v>
      </c>
      <c r="X117" s="39" t="s">
        <v>313</v>
      </c>
      <c r="Y117" s="48">
        <v>2</v>
      </c>
      <c r="Z117" s="48">
        <v>2</v>
      </c>
      <c r="AA117" s="48">
        <v>2</v>
      </c>
      <c r="AB117" s="49" t="s">
        <v>75</v>
      </c>
      <c r="AC117" s="46">
        <f t="shared" si="6"/>
        <v>6</v>
      </c>
      <c r="AD117" s="50">
        <f t="shared" si="2"/>
        <v>15</v>
      </c>
      <c r="AE117" s="41" t="s">
        <v>288</v>
      </c>
      <c r="AF117" s="39" t="s">
        <v>320</v>
      </c>
      <c r="AG117" s="51"/>
      <c r="AH117" s="51"/>
    </row>
    <row r="118" spans="1:34" s="130" customFormat="1" ht="80.099999999999994" customHeight="1" x14ac:dyDescent="0.25">
      <c r="A118" s="38" t="s">
        <v>321</v>
      </c>
      <c r="B118" s="39" t="s">
        <v>40</v>
      </c>
      <c r="C118" s="39" t="s">
        <v>293</v>
      </c>
      <c r="D118" s="40" t="s">
        <v>322</v>
      </c>
      <c r="E118" s="39" t="s">
        <v>323</v>
      </c>
      <c r="F118" s="39" t="s">
        <v>324</v>
      </c>
      <c r="G118" s="39">
        <v>46</v>
      </c>
      <c r="H118" s="39" t="s">
        <v>325</v>
      </c>
      <c r="I118" s="39" t="s">
        <v>326</v>
      </c>
      <c r="J118" s="53">
        <v>38646.400000000001</v>
      </c>
      <c r="K118" s="53">
        <v>83657.600000000006</v>
      </c>
      <c r="L118" s="44"/>
      <c r="M118" s="45" t="s">
        <v>336</v>
      </c>
      <c r="N118" s="39" t="s">
        <v>98</v>
      </c>
      <c r="O118" s="38">
        <v>2</v>
      </c>
      <c r="P118" s="38">
        <v>2</v>
      </c>
      <c r="Q118" s="38">
        <v>3</v>
      </c>
      <c r="R118" s="38">
        <v>2</v>
      </c>
      <c r="S118" s="55"/>
      <c r="T118" s="46">
        <f t="shared" si="1"/>
        <v>9</v>
      </c>
      <c r="U118" s="47" t="s">
        <v>337</v>
      </c>
      <c r="V118" s="39" t="s">
        <v>338</v>
      </c>
      <c r="W118" s="39" t="s">
        <v>285</v>
      </c>
      <c r="X118" s="39" t="s">
        <v>339</v>
      </c>
      <c r="Y118" s="48">
        <v>2</v>
      </c>
      <c r="Z118" s="48">
        <v>2</v>
      </c>
      <c r="AA118" s="48">
        <v>2</v>
      </c>
      <c r="AB118" s="49" t="s">
        <v>168</v>
      </c>
      <c r="AC118" s="46">
        <f t="shared" si="6"/>
        <v>6</v>
      </c>
      <c r="AD118" s="50">
        <f t="shared" si="2"/>
        <v>15</v>
      </c>
      <c r="AE118" s="41" t="s">
        <v>288</v>
      </c>
      <c r="AF118" s="41"/>
      <c r="AG118" s="51"/>
      <c r="AH118" s="51"/>
    </row>
    <row r="119" spans="1:34" s="130" customFormat="1" ht="80.099999999999994" customHeight="1" x14ac:dyDescent="0.25">
      <c r="A119" s="38" t="s">
        <v>342</v>
      </c>
      <c r="B119" s="39" t="s">
        <v>40</v>
      </c>
      <c r="C119" s="39" t="s">
        <v>293</v>
      </c>
      <c r="D119" s="40" t="s">
        <v>347</v>
      </c>
      <c r="E119" s="39" t="s">
        <v>348</v>
      </c>
      <c r="F119" s="39" t="s">
        <v>184</v>
      </c>
      <c r="G119" s="39">
        <v>48.050800000000002</v>
      </c>
      <c r="H119" s="39" t="s">
        <v>185</v>
      </c>
      <c r="I119" s="39" t="s">
        <v>186</v>
      </c>
      <c r="J119" s="53">
        <v>37876.800000000003</v>
      </c>
      <c r="K119" s="53">
        <v>61360</v>
      </c>
      <c r="L119" s="39">
        <v>663</v>
      </c>
      <c r="M119" s="45">
        <f t="shared" ref="M119:M195" si="13">L119 / 2</f>
        <v>331.5</v>
      </c>
      <c r="N119" s="39" t="s">
        <v>98</v>
      </c>
      <c r="O119" s="38">
        <v>2</v>
      </c>
      <c r="P119" s="38">
        <v>1</v>
      </c>
      <c r="Q119" s="38">
        <v>3</v>
      </c>
      <c r="R119" s="38">
        <v>2</v>
      </c>
      <c r="S119" s="55"/>
      <c r="T119" s="46">
        <f t="shared" si="1"/>
        <v>8</v>
      </c>
      <c r="U119" s="47" t="s">
        <v>121</v>
      </c>
      <c r="V119" s="39" t="s">
        <v>166</v>
      </c>
      <c r="W119" s="39" t="s">
        <v>142</v>
      </c>
      <c r="X119" s="39" t="s">
        <v>143</v>
      </c>
      <c r="Y119" s="48">
        <v>2</v>
      </c>
      <c r="Z119" s="48">
        <v>2</v>
      </c>
      <c r="AA119" s="48">
        <v>3</v>
      </c>
      <c r="AB119" s="49" t="s">
        <v>75</v>
      </c>
      <c r="AC119" s="46">
        <f t="shared" si="6"/>
        <v>7</v>
      </c>
      <c r="AD119" s="50">
        <f t="shared" si="2"/>
        <v>15</v>
      </c>
      <c r="AE119" s="41" t="s">
        <v>288</v>
      </c>
      <c r="AF119" s="39" t="s">
        <v>304</v>
      </c>
      <c r="AG119" s="51"/>
      <c r="AH119" s="51"/>
    </row>
    <row r="120" spans="1:34" s="130" customFormat="1" ht="80.099999999999994" customHeight="1" x14ac:dyDescent="0.25">
      <c r="A120" s="38" t="s">
        <v>350</v>
      </c>
      <c r="B120" s="39" t="s">
        <v>40</v>
      </c>
      <c r="C120" s="39" t="s">
        <v>293</v>
      </c>
      <c r="D120" s="40" t="s">
        <v>351</v>
      </c>
      <c r="E120" s="39" t="s">
        <v>352</v>
      </c>
      <c r="F120" s="39" t="s">
        <v>184</v>
      </c>
      <c r="G120" s="39">
        <v>48.050800000000002</v>
      </c>
      <c r="H120" s="39" t="s">
        <v>185</v>
      </c>
      <c r="I120" s="39" t="s">
        <v>186</v>
      </c>
      <c r="J120" s="53">
        <v>37876.800000000003</v>
      </c>
      <c r="K120" s="53">
        <v>61360</v>
      </c>
      <c r="L120" s="39">
        <v>663</v>
      </c>
      <c r="M120" s="45">
        <f t="shared" si="13"/>
        <v>331.5</v>
      </c>
      <c r="N120" s="39" t="s">
        <v>98</v>
      </c>
      <c r="O120" s="38">
        <v>2</v>
      </c>
      <c r="P120" s="38">
        <v>1</v>
      </c>
      <c r="Q120" s="38">
        <v>3</v>
      </c>
      <c r="R120" s="38">
        <v>2</v>
      </c>
      <c r="S120" s="55"/>
      <c r="T120" s="46">
        <f t="shared" si="1"/>
        <v>8</v>
      </c>
      <c r="U120" s="47" t="s">
        <v>121</v>
      </c>
      <c r="V120" s="39" t="s">
        <v>166</v>
      </c>
      <c r="W120" s="39" t="s">
        <v>142</v>
      </c>
      <c r="X120" s="39" t="s">
        <v>143</v>
      </c>
      <c r="Y120" s="48">
        <v>2</v>
      </c>
      <c r="Z120" s="48">
        <v>2</v>
      </c>
      <c r="AA120" s="48">
        <v>3</v>
      </c>
      <c r="AB120" s="49" t="s">
        <v>75</v>
      </c>
      <c r="AC120" s="46">
        <f t="shared" si="6"/>
        <v>7</v>
      </c>
      <c r="AD120" s="50">
        <f t="shared" si="2"/>
        <v>15</v>
      </c>
      <c r="AE120" s="41" t="s">
        <v>288</v>
      </c>
      <c r="AF120" s="39" t="s">
        <v>304</v>
      </c>
      <c r="AG120" s="51"/>
      <c r="AH120" s="51"/>
    </row>
    <row r="121" spans="1:34" s="130" customFormat="1" ht="80.099999999999994" customHeight="1" x14ac:dyDescent="0.25">
      <c r="A121" s="55" t="s">
        <v>982</v>
      </c>
      <c r="B121" s="41" t="s">
        <v>41</v>
      </c>
      <c r="C121" s="39" t="s">
        <v>293</v>
      </c>
      <c r="D121" s="40" t="s">
        <v>983</v>
      </c>
      <c r="E121" s="39" t="s">
        <v>984</v>
      </c>
      <c r="F121" s="39" t="s">
        <v>985</v>
      </c>
      <c r="G121" s="41">
        <v>46.0503</v>
      </c>
      <c r="H121" s="39" t="s">
        <v>325</v>
      </c>
      <c r="I121" s="39" t="s">
        <v>186</v>
      </c>
      <c r="J121" s="42">
        <v>37627.199999999997</v>
      </c>
      <c r="K121" s="43">
        <v>61360</v>
      </c>
      <c r="L121" s="41">
        <v>1397</v>
      </c>
      <c r="M121" s="45">
        <f t="shared" si="13"/>
        <v>698.5</v>
      </c>
      <c r="N121" s="39" t="s">
        <v>67</v>
      </c>
      <c r="O121" s="38">
        <v>2</v>
      </c>
      <c r="P121" s="38">
        <v>2</v>
      </c>
      <c r="Q121" s="38">
        <v>3</v>
      </c>
      <c r="R121" s="38">
        <v>2</v>
      </c>
      <c r="S121" s="55"/>
      <c r="T121" s="46">
        <f t="shared" si="1"/>
        <v>9</v>
      </c>
      <c r="U121" s="47" t="s">
        <v>284</v>
      </c>
      <c r="V121" s="41">
        <v>780</v>
      </c>
      <c r="W121" s="39" t="s">
        <v>244</v>
      </c>
      <c r="X121" s="39" t="s">
        <v>71</v>
      </c>
      <c r="Y121" s="48">
        <v>3</v>
      </c>
      <c r="Z121" s="48">
        <v>1</v>
      </c>
      <c r="AA121" s="48">
        <v>2</v>
      </c>
      <c r="AB121" s="48"/>
      <c r="AC121" s="46">
        <f t="shared" si="6"/>
        <v>6</v>
      </c>
      <c r="AD121" s="50">
        <f t="shared" si="2"/>
        <v>15</v>
      </c>
      <c r="AE121" s="41" t="s">
        <v>288</v>
      </c>
      <c r="AF121" s="39" t="s">
        <v>986</v>
      </c>
      <c r="AG121" s="51"/>
      <c r="AH121" s="51"/>
    </row>
    <row r="122" spans="1:34" s="130" customFormat="1" ht="80.099999999999994" customHeight="1" x14ac:dyDescent="0.25">
      <c r="A122" s="55" t="s">
        <v>987</v>
      </c>
      <c r="B122" s="41" t="s">
        <v>41</v>
      </c>
      <c r="C122" s="39" t="s">
        <v>293</v>
      </c>
      <c r="D122" s="40" t="s">
        <v>988</v>
      </c>
      <c r="E122" s="39" t="s">
        <v>192</v>
      </c>
      <c r="F122" s="39" t="s">
        <v>50</v>
      </c>
      <c r="G122" s="41">
        <v>47.030299999999997</v>
      </c>
      <c r="H122" s="39" t="s">
        <v>56</v>
      </c>
      <c r="I122" s="39" t="s">
        <v>58</v>
      </c>
      <c r="J122" s="42">
        <v>38625.599999999999</v>
      </c>
      <c r="K122" s="43">
        <v>63772.800000000003</v>
      </c>
      <c r="L122" s="44">
        <v>1438</v>
      </c>
      <c r="M122" s="45">
        <f t="shared" si="13"/>
        <v>719</v>
      </c>
      <c r="N122" s="39" t="s">
        <v>67</v>
      </c>
      <c r="O122" s="38">
        <v>2</v>
      </c>
      <c r="P122" s="38">
        <v>2</v>
      </c>
      <c r="Q122" s="38">
        <v>3</v>
      </c>
      <c r="R122" s="38">
        <v>2</v>
      </c>
      <c r="S122" s="55"/>
      <c r="T122" s="46">
        <f t="shared" si="1"/>
        <v>9</v>
      </c>
      <c r="U122" s="47" t="s">
        <v>121</v>
      </c>
      <c r="V122" s="41"/>
      <c r="W122" s="39" t="s">
        <v>244</v>
      </c>
      <c r="X122" s="39" t="s">
        <v>71</v>
      </c>
      <c r="Y122" s="48">
        <v>2</v>
      </c>
      <c r="Z122" s="48">
        <v>2</v>
      </c>
      <c r="AA122" s="48">
        <v>2</v>
      </c>
      <c r="AB122" s="48"/>
      <c r="AC122" s="46">
        <f t="shared" si="6"/>
        <v>6</v>
      </c>
      <c r="AD122" s="50">
        <f t="shared" si="2"/>
        <v>15</v>
      </c>
      <c r="AE122" s="41" t="s">
        <v>288</v>
      </c>
      <c r="AF122" s="39" t="s">
        <v>304</v>
      </c>
      <c r="AG122" s="51"/>
      <c r="AH122" s="51"/>
    </row>
    <row r="123" spans="1:34" s="130" customFormat="1" ht="80.099999999999994" customHeight="1" x14ac:dyDescent="0.25">
      <c r="A123" s="55" t="s">
        <v>989</v>
      </c>
      <c r="B123" s="41" t="s">
        <v>41</v>
      </c>
      <c r="C123" s="39" t="s">
        <v>293</v>
      </c>
      <c r="D123" s="40" t="s">
        <v>990</v>
      </c>
      <c r="E123" s="39" t="s">
        <v>991</v>
      </c>
      <c r="F123" s="39" t="s">
        <v>992</v>
      </c>
      <c r="G123" s="39">
        <v>49.020200000000003</v>
      </c>
      <c r="H123" s="39" t="s">
        <v>993</v>
      </c>
      <c r="I123" s="39" t="s">
        <v>994</v>
      </c>
      <c r="J123" s="53">
        <v>35776</v>
      </c>
      <c r="K123" s="53">
        <v>56243.199999999997</v>
      </c>
      <c r="L123" s="54">
        <v>2008</v>
      </c>
      <c r="M123" s="45">
        <f t="shared" si="13"/>
        <v>1004</v>
      </c>
      <c r="N123" s="39" t="s">
        <v>67</v>
      </c>
      <c r="O123" s="38">
        <v>2</v>
      </c>
      <c r="P123" s="38">
        <v>2</v>
      </c>
      <c r="Q123" s="38">
        <v>3</v>
      </c>
      <c r="R123" s="38">
        <v>2</v>
      </c>
      <c r="S123" s="55"/>
      <c r="T123" s="46">
        <f t="shared" si="1"/>
        <v>9</v>
      </c>
      <c r="U123" s="47" t="s">
        <v>573</v>
      </c>
      <c r="V123" s="41">
        <v>300</v>
      </c>
      <c r="W123" s="39" t="s">
        <v>244</v>
      </c>
      <c r="X123" s="39" t="s">
        <v>995</v>
      </c>
      <c r="Y123" s="48">
        <v>1</v>
      </c>
      <c r="Z123" s="48">
        <v>3</v>
      </c>
      <c r="AA123" s="48">
        <v>2</v>
      </c>
      <c r="AB123" s="48"/>
      <c r="AC123" s="46">
        <f t="shared" si="6"/>
        <v>6</v>
      </c>
      <c r="AD123" s="50">
        <f t="shared" si="2"/>
        <v>15</v>
      </c>
      <c r="AE123" s="41" t="s">
        <v>288</v>
      </c>
      <c r="AF123" s="39" t="s">
        <v>996</v>
      </c>
      <c r="AG123" s="51"/>
      <c r="AH123" s="51"/>
    </row>
    <row r="124" spans="1:34" s="130" customFormat="1" ht="80.099999999999994" customHeight="1" x14ac:dyDescent="0.25">
      <c r="A124" s="55" t="s">
        <v>997</v>
      </c>
      <c r="B124" s="41" t="s">
        <v>41</v>
      </c>
      <c r="C124" s="39" t="s">
        <v>293</v>
      </c>
      <c r="D124" s="40" t="s">
        <v>998</v>
      </c>
      <c r="E124" s="39" t="s">
        <v>999</v>
      </c>
      <c r="F124" s="39" t="s">
        <v>1000</v>
      </c>
      <c r="G124" s="39">
        <v>46.041499999999999</v>
      </c>
      <c r="H124" s="39" t="s">
        <v>1001</v>
      </c>
      <c r="I124" s="39" t="s">
        <v>1002</v>
      </c>
      <c r="J124" s="53">
        <v>30388.799999999999</v>
      </c>
      <c r="K124" s="53">
        <v>57200</v>
      </c>
      <c r="L124" s="54">
        <v>1032</v>
      </c>
      <c r="M124" s="45">
        <f t="shared" si="13"/>
        <v>516</v>
      </c>
      <c r="N124" s="39" t="s">
        <v>67</v>
      </c>
      <c r="O124" s="38">
        <v>2</v>
      </c>
      <c r="P124" s="38">
        <v>2</v>
      </c>
      <c r="Q124" s="38">
        <v>3</v>
      </c>
      <c r="R124" s="38">
        <v>3</v>
      </c>
      <c r="S124" s="55"/>
      <c r="T124" s="46">
        <f t="shared" si="1"/>
        <v>10</v>
      </c>
      <c r="U124" s="47" t="s">
        <v>284</v>
      </c>
      <c r="V124" s="41">
        <v>630</v>
      </c>
      <c r="W124" s="39" t="s">
        <v>244</v>
      </c>
      <c r="X124" s="39" t="s">
        <v>1003</v>
      </c>
      <c r="Y124" s="48">
        <v>2</v>
      </c>
      <c r="Z124" s="48">
        <v>2</v>
      </c>
      <c r="AA124" s="48">
        <v>1</v>
      </c>
      <c r="AB124" s="48"/>
      <c r="AC124" s="46">
        <f t="shared" si="6"/>
        <v>5</v>
      </c>
      <c r="AD124" s="50">
        <f t="shared" si="2"/>
        <v>15</v>
      </c>
      <c r="AE124" s="41" t="s">
        <v>288</v>
      </c>
      <c r="AF124" s="39" t="s">
        <v>290</v>
      </c>
      <c r="AG124" s="51"/>
      <c r="AH124" s="51"/>
    </row>
    <row r="125" spans="1:34" s="130" customFormat="1" ht="80.099999999999994" customHeight="1" x14ac:dyDescent="0.25">
      <c r="A125" s="55" t="s">
        <v>1004</v>
      </c>
      <c r="B125" s="41" t="s">
        <v>41</v>
      </c>
      <c r="C125" s="39" t="s">
        <v>293</v>
      </c>
      <c r="D125" s="40" t="s">
        <v>1005</v>
      </c>
      <c r="E125" s="39" t="s">
        <v>900</v>
      </c>
      <c r="F125" s="39" t="s">
        <v>571</v>
      </c>
      <c r="G125" s="39">
        <v>47.020099999999999</v>
      </c>
      <c r="H125" s="39" t="s">
        <v>310</v>
      </c>
      <c r="I125" s="39" t="s">
        <v>186</v>
      </c>
      <c r="J125" s="53">
        <v>39395.199999999997</v>
      </c>
      <c r="K125" s="53">
        <v>72758.399999999994</v>
      </c>
      <c r="L125" s="54">
        <v>1789</v>
      </c>
      <c r="M125" s="45">
        <f t="shared" si="13"/>
        <v>894.5</v>
      </c>
      <c r="N125" s="39" t="s">
        <v>67</v>
      </c>
      <c r="O125" s="38">
        <v>2</v>
      </c>
      <c r="P125" s="38">
        <v>2</v>
      </c>
      <c r="Q125" s="38">
        <v>3</v>
      </c>
      <c r="R125" s="38">
        <v>2</v>
      </c>
      <c r="S125" s="55"/>
      <c r="T125" s="46">
        <f t="shared" si="1"/>
        <v>9</v>
      </c>
      <c r="U125" s="47" t="s">
        <v>573</v>
      </c>
      <c r="V125" s="41">
        <v>450</v>
      </c>
      <c r="W125" s="39" t="s">
        <v>244</v>
      </c>
      <c r="X125" s="39" t="s">
        <v>71</v>
      </c>
      <c r="Y125" s="48">
        <v>1</v>
      </c>
      <c r="Z125" s="48">
        <v>3</v>
      </c>
      <c r="AA125" s="48">
        <v>3</v>
      </c>
      <c r="AB125" s="48"/>
      <c r="AC125" s="46">
        <f t="shared" si="6"/>
        <v>7</v>
      </c>
      <c r="AD125" s="50">
        <f t="shared" si="2"/>
        <v>16</v>
      </c>
      <c r="AE125" s="41" t="s">
        <v>288</v>
      </c>
      <c r="AF125" s="39" t="s">
        <v>1006</v>
      </c>
      <c r="AG125" s="51"/>
      <c r="AH125" s="51"/>
    </row>
    <row r="126" spans="1:34" s="130" customFormat="1" ht="80.099999999999994" customHeight="1" x14ac:dyDescent="0.25">
      <c r="A126" s="55" t="s">
        <v>1007</v>
      </c>
      <c r="B126" s="41" t="s">
        <v>41</v>
      </c>
      <c r="C126" s="39" t="s">
        <v>293</v>
      </c>
      <c r="D126" s="40" t="s">
        <v>1008</v>
      </c>
      <c r="E126" s="39" t="s">
        <v>1009</v>
      </c>
      <c r="F126" s="39" t="s">
        <v>1010</v>
      </c>
      <c r="G126" s="39">
        <v>48.050800000000002</v>
      </c>
      <c r="H126" s="39" t="s">
        <v>1011</v>
      </c>
      <c r="I126" s="39" t="s">
        <v>1012</v>
      </c>
      <c r="J126" s="53">
        <v>37876.800000000003</v>
      </c>
      <c r="K126" s="39">
        <v>61360</v>
      </c>
      <c r="L126" s="54">
        <v>158</v>
      </c>
      <c r="M126" s="45">
        <f t="shared" si="13"/>
        <v>79</v>
      </c>
      <c r="N126" s="39" t="s">
        <v>67</v>
      </c>
      <c r="O126" s="38">
        <v>2</v>
      </c>
      <c r="P126" s="38">
        <v>1</v>
      </c>
      <c r="Q126" s="38">
        <v>3</v>
      </c>
      <c r="R126" s="38">
        <v>2</v>
      </c>
      <c r="S126" s="55"/>
      <c r="T126" s="46">
        <f t="shared" si="1"/>
        <v>8</v>
      </c>
      <c r="U126" s="47" t="s">
        <v>121</v>
      </c>
      <c r="V126" s="41">
        <v>780</v>
      </c>
      <c r="W126" s="39" t="s">
        <v>244</v>
      </c>
      <c r="X126" s="39" t="s">
        <v>71</v>
      </c>
      <c r="Y126" s="48">
        <v>3</v>
      </c>
      <c r="Z126" s="48">
        <v>2</v>
      </c>
      <c r="AA126" s="48">
        <v>3</v>
      </c>
      <c r="AB126" s="48"/>
      <c r="AC126" s="46">
        <f t="shared" si="6"/>
        <v>8</v>
      </c>
      <c r="AD126" s="50">
        <f t="shared" si="2"/>
        <v>16</v>
      </c>
      <c r="AE126" s="41" t="s">
        <v>288</v>
      </c>
      <c r="AF126" s="39" t="s">
        <v>304</v>
      </c>
      <c r="AG126" s="51"/>
      <c r="AH126" s="51"/>
    </row>
    <row r="127" spans="1:34" s="130" customFormat="1" ht="80.099999999999994" customHeight="1" x14ac:dyDescent="0.25">
      <c r="A127" s="55" t="s">
        <v>1013</v>
      </c>
      <c r="B127" s="41" t="s">
        <v>41</v>
      </c>
      <c r="C127" s="39" t="s">
        <v>293</v>
      </c>
      <c r="D127" s="40" t="s">
        <v>1014</v>
      </c>
      <c r="E127" s="39" t="s">
        <v>1015</v>
      </c>
      <c r="F127" s="39" t="s">
        <v>1016</v>
      </c>
      <c r="G127" s="39">
        <v>46.030200000000001</v>
      </c>
      <c r="H127" s="39" t="s">
        <v>1017</v>
      </c>
      <c r="I127" s="39" t="s">
        <v>346</v>
      </c>
      <c r="J127" s="53">
        <v>44865.599999999999</v>
      </c>
      <c r="K127" s="53">
        <v>72238.399999999994</v>
      </c>
      <c r="L127" s="54">
        <v>1668</v>
      </c>
      <c r="M127" s="45">
        <f t="shared" si="13"/>
        <v>834</v>
      </c>
      <c r="N127" s="39" t="s">
        <v>130</v>
      </c>
      <c r="O127" s="38">
        <v>2</v>
      </c>
      <c r="P127" s="38">
        <v>2</v>
      </c>
      <c r="Q127" s="38">
        <v>3</v>
      </c>
      <c r="R127" s="38">
        <v>2</v>
      </c>
      <c r="S127" s="55"/>
      <c r="T127" s="46">
        <f t="shared" si="1"/>
        <v>9</v>
      </c>
      <c r="U127" s="47" t="s">
        <v>284</v>
      </c>
      <c r="V127" s="41">
        <v>720</v>
      </c>
      <c r="W127" s="39" t="s">
        <v>244</v>
      </c>
      <c r="X127" s="39" t="s">
        <v>71</v>
      </c>
      <c r="Y127" s="48">
        <v>2</v>
      </c>
      <c r="Z127" s="48">
        <v>1</v>
      </c>
      <c r="AA127" s="48">
        <v>3</v>
      </c>
      <c r="AB127" s="48"/>
      <c r="AC127" s="46">
        <f t="shared" si="6"/>
        <v>6</v>
      </c>
      <c r="AD127" s="50">
        <f t="shared" si="2"/>
        <v>15</v>
      </c>
      <c r="AE127" s="41" t="s">
        <v>288</v>
      </c>
      <c r="AF127" s="39" t="s">
        <v>304</v>
      </c>
      <c r="AG127" s="51"/>
      <c r="AH127" s="51"/>
    </row>
    <row r="128" spans="1:34" s="130" customFormat="1" ht="80.099999999999994" customHeight="1" x14ac:dyDescent="0.25">
      <c r="A128" s="55" t="s">
        <v>1365</v>
      </c>
      <c r="B128" s="41" t="s">
        <v>1228</v>
      </c>
      <c r="C128" s="39" t="s">
        <v>293</v>
      </c>
      <c r="D128" s="40" t="s">
        <v>1366</v>
      </c>
      <c r="E128" s="39" t="s">
        <v>1367</v>
      </c>
      <c r="F128" s="39" t="s">
        <v>1368</v>
      </c>
      <c r="G128" s="41">
        <v>48.070300000000003</v>
      </c>
      <c r="H128" s="39" t="s">
        <v>1369</v>
      </c>
      <c r="I128" s="39" t="s">
        <v>1370</v>
      </c>
      <c r="J128" s="42">
        <v>36462.400000000001</v>
      </c>
      <c r="K128" s="43">
        <v>52644.800000000003</v>
      </c>
      <c r="L128" s="41">
        <v>517</v>
      </c>
      <c r="M128" s="45">
        <f t="shared" si="13"/>
        <v>258.5</v>
      </c>
      <c r="N128" s="39" t="s">
        <v>1231</v>
      </c>
      <c r="O128" s="38">
        <v>1</v>
      </c>
      <c r="P128" s="38">
        <v>1</v>
      </c>
      <c r="Q128" s="38">
        <v>3</v>
      </c>
      <c r="R128" s="38">
        <v>2</v>
      </c>
      <c r="S128" s="55"/>
      <c r="T128" s="46">
        <f t="shared" si="1"/>
        <v>7</v>
      </c>
      <c r="U128" s="47" t="s">
        <v>284</v>
      </c>
      <c r="V128" s="41">
        <v>360</v>
      </c>
      <c r="W128" s="39" t="s">
        <v>244</v>
      </c>
      <c r="X128" s="39" t="s">
        <v>71</v>
      </c>
      <c r="Y128" s="48">
        <v>2</v>
      </c>
      <c r="Z128" s="48">
        <v>3</v>
      </c>
      <c r="AA128" s="48">
        <v>3</v>
      </c>
      <c r="AB128" s="48"/>
      <c r="AC128" s="46">
        <f t="shared" si="6"/>
        <v>8</v>
      </c>
      <c r="AD128" s="50">
        <f t="shared" si="2"/>
        <v>15</v>
      </c>
      <c r="AE128" s="41" t="s">
        <v>288</v>
      </c>
      <c r="AF128" s="39" t="s">
        <v>1371</v>
      </c>
      <c r="AG128" s="51"/>
      <c r="AH128" s="51"/>
    </row>
    <row r="129" spans="1:34" s="130" customFormat="1" ht="80.099999999999994" customHeight="1" x14ac:dyDescent="0.25">
      <c r="A129" s="55" t="s">
        <v>1372</v>
      </c>
      <c r="B129" s="41" t="s">
        <v>1228</v>
      </c>
      <c r="C129" s="39" t="s">
        <v>293</v>
      </c>
      <c r="D129" s="40" t="s">
        <v>1373</v>
      </c>
      <c r="E129" s="39" t="s">
        <v>1374</v>
      </c>
      <c r="F129" s="39" t="s">
        <v>551</v>
      </c>
      <c r="G129" s="41">
        <v>46.020099999999999</v>
      </c>
      <c r="H129" s="39" t="s">
        <v>552</v>
      </c>
      <c r="I129" s="39" t="s">
        <v>1370</v>
      </c>
      <c r="J129" s="42">
        <v>39811.199999999997</v>
      </c>
      <c r="K129" s="43">
        <v>64292.800000000003</v>
      </c>
      <c r="L129" s="41">
        <v>575</v>
      </c>
      <c r="M129" s="45">
        <f t="shared" si="13"/>
        <v>287.5</v>
      </c>
      <c r="N129" s="39" t="s">
        <v>1231</v>
      </c>
      <c r="O129" s="38">
        <v>2</v>
      </c>
      <c r="P129" s="38">
        <v>1</v>
      </c>
      <c r="Q129" s="38">
        <v>3</v>
      </c>
      <c r="R129" s="38">
        <v>2</v>
      </c>
      <c r="S129" s="55"/>
      <c r="T129" s="46">
        <f t="shared" si="1"/>
        <v>8</v>
      </c>
      <c r="U129" s="47" t="s">
        <v>284</v>
      </c>
      <c r="V129" s="41">
        <v>180</v>
      </c>
      <c r="W129" s="39" t="s">
        <v>70</v>
      </c>
      <c r="X129" s="39" t="s">
        <v>71</v>
      </c>
      <c r="Y129" s="48">
        <v>2</v>
      </c>
      <c r="Z129" s="48">
        <v>3</v>
      </c>
      <c r="AA129" s="48">
        <v>3</v>
      </c>
      <c r="AB129" s="48"/>
      <c r="AC129" s="46">
        <f t="shared" si="6"/>
        <v>8</v>
      </c>
      <c r="AD129" s="50">
        <f t="shared" si="2"/>
        <v>16</v>
      </c>
      <c r="AE129" s="41" t="s">
        <v>288</v>
      </c>
      <c r="AF129" s="39" t="s">
        <v>1375</v>
      </c>
      <c r="AG129" s="51"/>
      <c r="AH129" s="51"/>
    </row>
    <row r="130" spans="1:34" s="130" customFormat="1" ht="80.099999999999994" customHeight="1" x14ac:dyDescent="0.25">
      <c r="A130" s="55" t="s">
        <v>1376</v>
      </c>
      <c r="B130" s="41" t="s">
        <v>1228</v>
      </c>
      <c r="C130" s="39" t="s">
        <v>293</v>
      </c>
      <c r="D130" s="40" t="s">
        <v>1377</v>
      </c>
      <c r="E130" s="39" t="s">
        <v>1378</v>
      </c>
      <c r="F130" s="39" t="s">
        <v>1000</v>
      </c>
      <c r="G130" s="41">
        <v>46.041499999999999</v>
      </c>
      <c r="H130" s="39" t="s">
        <v>1001</v>
      </c>
      <c r="I130" s="39" t="s">
        <v>1002</v>
      </c>
      <c r="J130" s="42">
        <v>30388.799999999999</v>
      </c>
      <c r="K130" s="43">
        <v>49587.199999999997</v>
      </c>
      <c r="L130" s="44">
        <v>1032</v>
      </c>
      <c r="M130" s="45">
        <f t="shared" si="13"/>
        <v>516</v>
      </c>
      <c r="N130" s="39" t="s">
        <v>1231</v>
      </c>
      <c r="O130" s="38">
        <v>1</v>
      </c>
      <c r="P130" s="38">
        <v>2</v>
      </c>
      <c r="Q130" s="38">
        <v>3</v>
      </c>
      <c r="R130" s="38">
        <v>3</v>
      </c>
      <c r="S130" s="55"/>
      <c r="T130" s="46">
        <f t="shared" si="1"/>
        <v>9</v>
      </c>
      <c r="U130" s="47" t="s">
        <v>284</v>
      </c>
      <c r="V130" s="41">
        <v>630</v>
      </c>
      <c r="W130" s="39" t="s">
        <v>244</v>
      </c>
      <c r="X130" s="39" t="s">
        <v>71</v>
      </c>
      <c r="Y130" s="48">
        <v>2</v>
      </c>
      <c r="Z130" s="48">
        <v>2</v>
      </c>
      <c r="AA130" s="48">
        <v>3</v>
      </c>
      <c r="AB130" s="48"/>
      <c r="AC130" s="46">
        <f t="shared" si="6"/>
        <v>7</v>
      </c>
      <c r="AD130" s="50">
        <f t="shared" si="2"/>
        <v>16</v>
      </c>
      <c r="AE130" s="41" t="s">
        <v>288</v>
      </c>
      <c r="AF130" s="39" t="s">
        <v>1375</v>
      </c>
      <c r="AG130" s="51"/>
      <c r="AH130" s="51"/>
    </row>
    <row r="131" spans="1:34" s="130" customFormat="1" ht="80.099999999999994" customHeight="1" x14ac:dyDescent="0.25">
      <c r="A131" s="55" t="s">
        <v>1379</v>
      </c>
      <c r="B131" s="41" t="s">
        <v>1228</v>
      </c>
      <c r="C131" s="39" t="s">
        <v>293</v>
      </c>
      <c r="D131" s="40" t="s">
        <v>1380</v>
      </c>
      <c r="E131" s="39" t="s">
        <v>1319</v>
      </c>
      <c r="F131" s="39" t="s">
        <v>1016</v>
      </c>
      <c r="G131" s="41">
        <v>46.030200000000001</v>
      </c>
      <c r="H131" s="39" t="s">
        <v>1381</v>
      </c>
      <c r="I131" s="39" t="s">
        <v>1382</v>
      </c>
      <c r="J131" s="42">
        <v>44865.599999999999</v>
      </c>
      <c r="K131" s="43">
        <v>72238.399999999994</v>
      </c>
      <c r="L131" s="41">
        <v>989</v>
      </c>
      <c r="M131" s="45">
        <f t="shared" si="13"/>
        <v>494.5</v>
      </c>
      <c r="N131" s="39" t="s">
        <v>1231</v>
      </c>
      <c r="O131" s="38">
        <v>2</v>
      </c>
      <c r="P131" s="38">
        <v>1</v>
      </c>
      <c r="Q131" s="38">
        <v>3</v>
      </c>
      <c r="R131" s="38">
        <v>2</v>
      </c>
      <c r="S131" s="55"/>
      <c r="T131" s="46">
        <f t="shared" si="1"/>
        <v>8</v>
      </c>
      <c r="U131" s="47" t="s">
        <v>1150</v>
      </c>
      <c r="V131" s="41">
        <v>360</v>
      </c>
      <c r="W131" s="39" t="s">
        <v>244</v>
      </c>
      <c r="X131" s="39" t="s">
        <v>1147</v>
      </c>
      <c r="Y131" s="48">
        <v>3</v>
      </c>
      <c r="Z131" s="48">
        <v>3</v>
      </c>
      <c r="AA131" s="48">
        <v>1</v>
      </c>
      <c r="AB131" s="48"/>
      <c r="AC131" s="46">
        <f t="shared" si="6"/>
        <v>7</v>
      </c>
      <c r="AD131" s="50">
        <f t="shared" si="2"/>
        <v>15</v>
      </c>
      <c r="AE131" s="41" t="s">
        <v>288</v>
      </c>
      <c r="AF131" s="39" t="s">
        <v>1024</v>
      </c>
      <c r="AG131" s="51"/>
      <c r="AH131" s="51"/>
    </row>
    <row r="132" spans="1:34" s="130" customFormat="1" ht="80.099999999999994" customHeight="1" x14ac:dyDescent="0.25">
      <c r="A132" s="55" t="s">
        <v>1383</v>
      </c>
      <c r="B132" s="41" t="s">
        <v>1228</v>
      </c>
      <c r="C132" s="39" t="s">
        <v>293</v>
      </c>
      <c r="D132" s="40" t="s">
        <v>1384</v>
      </c>
      <c r="E132" s="39" t="s">
        <v>1385</v>
      </c>
      <c r="F132" s="39" t="s">
        <v>571</v>
      </c>
      <c r="G132" s="41">
        <v>47.020099999999999</v>
      </c>
      <c r="H132" s="39" t="s">
        <v>310</v>
      </c>
      <c r="I132" s="39" t="s">
        <v>186</v>
      </c>
      <c r="J132" s="42">
        <v>35776</v>
      </c>
      <c r="K132" s="44">
        <v>56243.199999999997</v>
      </c>
      <c r="L132" s="41">
        <v>1789</v>
      </c>
      <c r="M132" s="45">
        <f t="shared" si="13"/>
        <v>894.5</v>
      </c>
      <c r="N132" s="39" t="s">
        <v>1231</v>
      </c>
      <c r="O132" s="38">
        <v>2</v>
      </c>
      <c r="P132" s="38">
        <v>2</v>
      </c>
      <c r="Q132" s="38">
        <v>3</v>
      </c>
      <c r="R132" s="38">
        <v>2</v>
      </c>
      <c r="S132" s="55"/>
      <c r="T132" s="46">
        <f t="shared" si="1"/>
        <v>9</v>
      </c>
      <c r="U132" s="47" t="s">
        <v>573</v>
      </c>
      <c r="V132" s="41">
        <v>450</v>
      </c>
      <c r="W132" s="39" t="s">
        <v>244</v>
      </c>
      <c r="X132" s="39" t="s">
        <v>71</v>
      </c>
      <c r="Y132" s="48">
        <v>1</v>
      </c>
      <c r="Z132" s="48">
        <v>3</v>
      </c>
      <c r="AA132" s="48">
        <v>3</v>
      </c>
      <c r="AB132" s="48"/>
      <c r="AC132" s="46">
        <f t="shared" si="6"/>
        <v>7</v>
      </c>
      <c r="AD132" s="50">
        <f t="shared" si="2"/>
        <v>16</v>
      </c>
      <c r="AE132" s="41" t="s">
        <v>288</v>
      </c>
      <c r="AF132" s="39" t="s">
        <v>1386</v>
      </c>
      <c r="AG132" s="51"/>
      <c r="AH132" s="51"/>
    </row>
    <row r="133" spans="1:34" s="130" customFormat="1" ht="80.099999999999994" customHeight="1" x14ac:dyDescent="0.25">
      <c r="A133" s="55" t="s">
        <v>1387</v>
      </c>
      <c r="B133" s="41" t="s">
        <v>1228</v>
      </c>
      <c r="C133" s="39" t="s">
        <v>293</v>
      </c>
      <c r="D133" s="40" t="s">
        <v>1388</v>
      </c>
      <c r="E133" s="39" t="s">
        <v>1319</v>
      </c>
      <c r="F133" s="39" t="s">
        <v>985</v>
      </c>
      <c r="G133" s="41">
        <v>46.0503</v>
      </c>
      <c r="H133" s="39" t="s">
        <v>325</v>
      </c>
      <c r="I133" s="39" t="s">
        <v>186</v>
      </c>
      <c r="J133" s="42">
        <v>37627.199999999997</v>
      </c>
      <c r="K133" s="43">
        <v>63606.400000000001</v>
      </c>
      <c r="L133" s="41">
        <v>1397</v>
      </c>
      <c r="M133" s="45">
        <f t="shared" si="13"/>
        <v>698.5</v>
      </c>
      <c r="N133" s="39" t="s">
        <v>1231</v>
      </c>
      <c r="O133" s="38">
        <v>2</v>
      </c>
      <c r="P133" s="38">
        <v>2</v>
      </c>
      <c r="Q133" s="38">
        <v>3</v>
      </c>
      <c r="R133" s="38">
        <v>2</v>
      </c>
      <c r="S133" s="55"/>
      <c r="T133" s="46">
        <f t="shared" si="1"/>
        <v>9</v>
      </c>
      <c r="U133" s="47" t="s">
        <v>284</v>
      </c>
      <c r="V133" s="41">
        <v>540</v>
      </c>
      <c r="W133" s="39" t="s">
        <v>244</v>
      </c>
      <c r="X133" s="39" t="s">
        <v>1147</v>
      </c>
      <c r="Y133" s="48">
        <v>3</v>
      </c>
      <c r="Z133" s="48">
        <v>2</v>
      </c>
      <c r="AA133" s="48">
        <v>1</v>
      </c>
      <c r="AB133" s="48"/>
      <c r="AC133" s="46">
        <f t="shared" si="6"/>
        <v>6</v>
      </c>
      <c r="AD133" s="50">
        <f t="shared" si="2"/>
        <v>15</v>
      </c>
      <c r="AE133" s="41" t="s">
        <v>288</v>
      </c>
      <c r="AF133" s="39" t="s">
        <v>1024</v>
      </c>
      <c r="AG133" s="51"/>
      <c r="AH133" s="51"/>
    </row>
    <row r="134" spans="1:34" s="130" customFormat="1" ht="80.099999999999994" customHeight="1" x14ac:dyDescent="0.25">
      <c r="A134" s="38" t="s">
        <v>437</v>
      </c>
      <c r="B134" s="39" t="s">
        <v>40</v>
      </c>
      <c r="C134" s="39" t="s">
        <v>293</v>
      </c>
      <c r="D134" s="40" t="s">
        <v>438</v>
      </c>
      <c r="E134" s="39" t="s">
        <v>160</v>
      </c>
      <c r="F134" s="39" t="s">
        <v>271</v>
      </c>
      <c r="G134" s="39">
        <v>46.041499999999999</v>
      </c>
      <c r="H134" s="39" t="s">
        <v>272</v>
      </c>
      <c r="I134" s="39" t="s">
        <v>273</v>
      </c>
      <c r="J134" s="53">
        <v>30388.799999999999</v>
      </c>
      <c r="K134" s="53">
        <v>57200</v>
      </c>
      <c r="L134" s="39">
        <v>1563</v>
      </c>
      <c r="M134" s="45">
        <f t="shared" si="13"/>
        <v>781.5</v>
      </c>
      <c r="N134" s="39" t="s">
        <v>98</v>
      </c>
      <c r="O134" s="38">
        <v>2</v>
      </c>
      <c r="P134" s="38">
        <v>2</v>
      </c>
      <c r="Q134" s="38">
        <v>3</v>
      </c>
      <c r="R134" s="38">
        <v>3</v>
      </c>
      <c r="S134" s="55"/>
      <c r="T134" s="46">
        <f t="shared" si="1"/>
        <v>10</v>
      </c>
      <c r="U134" s="47" t="s">
        <v>284</v>
      </c>
      <c r="V134" s="39" t="s">
        <v>166</v>
      </c>
      <c r="W134" s="39" t="s">
        <v>285</v>
      </c>
      <c r="X134" s="39" t="s">
        <v>313</v>
      </c>
      <c r="Y134" s="48">
        <v>2</v>
      </c>
      <c r="Z134" s="48">
        <v>1</v>
      </c>
      <c r="AA134" s="48">
        <v>0</v>
      </c>
      <c r="AB134" s="49" t="s">
        <v>168</v>
      </c>
      <c r="AC134" s="46">
        <f t="shared" si="6"/>
        <v>3</v>
      </c>
      <c r="AD134" s="50">
        <f t="shared" si="2"/>
        <v>13</v>
      </c>
      <c r="AE134" s="41" t="s">
        <v>435</v>
      </c>
      <c r="AF134" s="39" t="s">
        <v>290</v>
      </c>
      <c r="AG134" s="51"/>
      <c r="AH134" s="51"/>
    </row>
    <row r="135" spans="1:34" s="130" customFormat="1" ht="80.099999999999994" customHeight="1" x14ac:dyDescent="0.25">
      <c r="A135" s="55" t="s">
        <v>1148</v>
      </c>
      <c r="B135" s="41" t="s">
        <v>41</v>
      </c>
      <c r="C135" s="39" t="s">
        <v>293</v>
      </c>
      <c r="D135" s="40" t="s">
        <v>1149</v>
      </c>
      <c r="E135" s="39" t="s">
        <v>999</v>
      </c>
      <c r="F135" s="39" t="s">
        <v>1016</v>
      </c>
      <c r="G135" s="41">
        <v>46.030200000000001</v>
      </c>
      <c r="H135" s="41" t="s">
        <v>1017</v>
      </c>
      <c r="I135" s="39" t="s">
        <v>346</v>
      </c>
      <c r="J135" s="42">
        <v>44865.599999999999</v>
      </c>
      <c r="K135" s="42">
        <v>72238.399999999994</v>
      </c>
      <c r="L135" s="44">
        <v>1668</v>
      </c>
      <c r="M135" s="45">
        <f t="shared" si="13"/>
        <v>834</v>
      </c>
      <c r="N135" s="39" t="s">
        <v>67</v>
      </c>
      <c r="O135" s="38">
        <v>2</v>
      </c>
      <c r="P135" s="38">
        <v>2</v>
      </c>
      <c r="Q135" s="38">
        <v>3</v>
      </c>
      <c r="R135" s="38">
        <v>2</v>
      </c>
      <c r="S135" s="55"/>
      <c r="T135" s="46">
        <f t="shared" si="1"/>
        <v>9</v>
      </c>
      <c r="U135" s="47" t="s">
        <v>1150</v>
      </c>
      <c r="V135" s="41">
        <v>720</v>
      </c>
      <c r="W135" s="39" t="s">
        <v>244</v>
      </c>
      <c r="X135" s="39" t="s">
        <v>1003</v>
      </c>
      <c r="Y135" s="48">
        <v>2</v>
      </c>
      <c r="Z135" s="48">
        <v>1</v>
      </c>
      <c r="AA135" s="48">
        <v>2</v>
      </c>
      <c r="AB135" s="48"/>
      <c r="AC135" s="46">
        <f t="shared" si="6"/>
        <v>5</v>
      </c>
      <c r="AD135" s="50">
        <f t="shared" si="2"/>
        <v>14</v>
      </c>
      <c r="AE135" s="41" t="s">
        <v>435</v>
      </c>
      <c r="AF135" s="39" t="s">
        <v>290</v>
      </c>
      <c r="AG135" s="51"/>
      <c r="AH135" s="51"/>
    </row>
    <row r="136" spans="1:34" s="130" customFormat="1" ht="80.099999999999994" customHeight="1" x14ac:dyDescent="0.25">
      <c r="A136" s="55" t="s">
        <v>1151</v>
      </c>
      <c r="B136" s="41" t="s">
        <v>41</v>
      </c>
      <c r="C136" s="39" t="s">
        <v>293</v>
      </c>
      <c r="D136" s="40" t="s">
        <v>1152</v>
      </c>
      <c r="E136" s="39" t="s">
        <v>999</v>
      </c>
      <c r="F136" s="39" t="s">
        <v>985</v>
      </c>
      <c r="G136" s="41">
        <v>46.0503</v>
      </c>
      <c r="H136" s="39" t="s">
        <v>325</v>
      </c>
      <c r="I136" s="39" t="s">
        <v>186</v>
      </c>
      <c r="J136" s="42">
        <v>37627.199999999997</v>
      </c>
      <c r="K136" s="43">
        <v>63606.400000000001</v>
      </c>
      <c r="L136" s="41">
        <v>1397</v>
      </c>
      <c r="M136" s="45">
        <f t="shared" si="13"/>
        <v>698.5</v>
      </c>
      <c r="N136" s="39" t="s">
        <v>67</v>
      </c>
      <c r="O136" s="38">
        <v>2</v>
      </c>
      <c r="P136" s="38">
        <v>2</v>
      </c>
      <c r="Q136" s="38">
        <v>3</v>
      </c>
      <c r="R136" s="38">
        <v>2</v>
      </c>
      <c r="S136" s="55"/>
      <c r="T136" s="46">
        <f t="shared" si="1"/>
        <v>9</v>
      </c>
      <c r="U136" s="47" t="s">
        <v>284</v>
      </c>
      <c r="V136" s="41">
        <v>720</v>
      </c>
      <c r="W136" s="39" t="s">
        <v>244</v>
      </c>
      <c r="X136" s="39" t="s">
        <v>1003</v>
      </c>
      <c r="Y136" s="48">
        <v>2</v>
      </c>
      <c r="Z136" s="48">
        <v>1</v>
      </c>
      <c r="AA136" s="48">
        <v>2</v>
      </c>
      <c r="AB136" s="48"/>
      <c r="AC136" s="46">
        <f t="shared" si="6"/>
        <v>5</v>
      </c>
      <c r="AD136" s="50">
        <f t="shared" si="2"/>
        <v>14</v>
      </c>
      <c r="AE136" s="41" t="s">
        <v>435</v>
      </c>
      <c r="AF136" s="39" t="s">
        <v>290</v>
      </c>
      <c r="AG136" s="51"/>
      <c r="AH136" s="51"/>
    </row>
    <row r="137" spans="1:34" s="130" customFormat="1" ht="80.099999999999994" customHeight="1" x14ac:dyDescent="0.25">
      <c r="A137" s="55" t="s">
        <v>1153</v>
      </c>
      <c r="B137" s="41" t="s">
        <v>41</v>
      </c>
      <c r="C137" s="39" t="s">
        <v>293</v>
      </c>
      <c r="D137" s="40" t="s">
        <v>1154</v>
      </c>
      <c r="E137" s="39" t="s">
        <v>999</v>
      </c>
      <c r="F137" s="39" t="s">
        <v>1016</v>
      </c>
      <c r="G137" s="39">
        <v>46.030200000000001</v>
      </c>
      <c r="H137" s="39" t="s">
        <v>1017</v>
      </c>
      <c r="I137" s="39" t="s">
        <v>346</v>
      </c>
      <c r="J137" s="53">
        <v>44865.599999999999</v>
      </c>
      <c r="K137" s="53">
        <v>72238.399999999994</v>
      </c>
      <c r="L137" s="54">
        <v>1668</v>
      </c>
      <c r="M137" s="45">
        <f t="shared" si="13"/>
        <v>834</v>
      </c>
      <c r="N137" s="39" t="s">
        <v>67</v>
      </c>
      <c r="O137" s="38">
        <v>2</v>
      </c>
      <c r="P137" s="38">
        <v>2</v>
      </c>
      <c r="Q137" s="38">
        <v>3</v>
      </c>
      <c r="R137" s="38">
        <v>2</v>
      </c>
      <c r="S137" s="55"/>
      <c r="T137" s="46">
        <f t="shared" si="1"/>
        <v>9</v>
      </c>
      <c r="U137" s="47" t="s">
        <v>284</v>
      </c>
      <c r="V137" s="41">
        <v>720</v>
      </c>
      <c r="W137" s="39" t="s">
        <v>244</v>
      </c>
      <c r="X137" s="39" t="s">
        <v>1003</v>
      </c>
      <c r="Y137" s="48">
        <v>2</v>
      </c>
      <c r="Z137" s="48">
        <v>1</v>
      </c>
      <c r="AA137" s="48">
        <v>2</v>
      </c>
      <c r="AB137" s="48"/>
      <c r="AC137" s="46">
        <f t="shared" si="6"/>
        <v>5</v>
      </c>
      <c r="AD137" s="50">
        <f t="shared" si="2"/>
        <v>14</v>
      </c>
      <c r="AE137" s="41" t="s">
        <v>435</v>
      </c>
      <c r="AF137" s="39" t="s">
        <v>290</v>
      </c>
      <c r="AG137" s="51"/>
      <c r="AH137" s="51"/>
    </row>
    <row r="138" spans="1:34" s="130" customFormat="1" ht="80.099999999999994" customHeight="1" x14ac:dyDescent="0.25">
      <c r="A138" s="55" t="s">
        <v>1155</v>
      </c>
      <c r="B138" s="41" t="s">
        <v>41</v>
      </c>
      <c r="C138" s="39" t="s">
        <v>293</v>
      </c>
      <c r="D138" s="40" t="s">
        <v>1156</v>
      </c>
      <c r="E138" s="39" t="s">
        <v>999</v>
      </c>
      <c r="F138" s="39" t="s">
        <v>1157</v>
      </c>
      <c r="G138" s="39">
        <v>47.010300000000001</v>
      </c>
      <c r="H138" s="39" t="s">
        <v>1158</v>
      </c>
      <c r="I138" s="39" t="s">
        <v>1159</v>
      </c>
      <c r="J138" s="53">
        <v>37481.599999999999</v>
      </c>
      <c r="K138" s="53">
        <v>61963.199999999997</v>
      </c>
      <c r="L138" s="54">
        <v>699</v>
      </c>
      <c r="M138" s="45">
        <f t="shared" si="13"/>
        <v>349.5</v>
      </c>
      <c r="N138" s="39" t="s">
        <v>67</v>
      </c>
      <c r="O138" s="38">
        <v>2</v>
      </c>
      <c r="P138" s="38">
        <v>1</v>
      </c>
      <c r="Q138" s="38">
        <v>3</v>
      </c>
      <c r="R138" s="38">
        <v>2</v>
      </c>
      <c r="S138" s="55"/>
      <c r="T138" s="46">
        <f t="shared" si="1"/>
        <v>8</v>
      </c>
      <c r="U138" s="47" t="s">
        <v>1160</v>
      </c>
      <c r="V138" s="41">
        <v>540</v>
      </c>
      <c r="W138" s="39" t="s">
        <v>244</v>
      </c>
      <c r="X138" s="39" t="s">
        <v>1003</v>
      </c>
      <c r="Y138" s="48">
        <v>2</v>
      </c>
      <c r="Z138" s="48">
        <v>2</v>
      </c>
      <c r="AA138" s="48">
        <v>2</v>
      </c>
      <c r="AB138" s="48"/>
      <c r="AC138" s="46">
        <f t="shared" si="6"/>
        <v>6</v>
      </c>
      <c r="AD138" s="50">
        <f t="shared" si="2"/>
        <v>14</v>
      </c>
      <c r="AE138" s="41" t="s">
        <v>435</v>
      </c>
      <c r="AF138" s="39" t="s">
        <v>290</v>
      </c>
      <c r="AG138" s="51"/>
      <c r="AH138" s="51"/>
    </row>
    <row r="139" spans="1:34" s="130" customFormat="1" ht="80.099999999999994" customHeight="1" x14ac:dyDescent="0.25">
      <c r="A139" s="55" t="s">
        <v>1161</v>
      </c>
      <c r="B139" s="41" t="s">
        <v>41</v>
      </c>
      <c r="C139" s="39" t="s">
        <v>293</v>
      </c>
      <c r="D139" s="40" t="s">
        <v>1162</v>
      </c>
      <c r="E139" s="39" t="s">
        <v>999</v>
      </c>
      <c r="F139" s="39" t="s">
        <v>1016</v>
      </c>
      <c r="G139" s="39">
        <v>46.030200000000001</v>
      </c>
      <c r="H139" s="39" t="s">
        <v>1017</v>
      </c>
      <c r="I139" s="39" t="s">
        <v>346</v>
      </c>
      <c r="J139" s="53">
        <v>44865.599999999999</v>
      </c>
      <c r="K139" s="53">
        <v>72238.399999999994</v>
      </c>
      <c r="L139" s="54">
        <v>1668</v>
      </c>
      <c r="M139" s="45">
        <f t="shared" si="13"/>
        <v>834</v>
      </c>
      <c r="N139" s="39" t="s">
        <v>67</v>
      </c>
      <c r="O139" s="38">
        <v>2</v>
      </c>
      <c r="P139" s="38">
        <v>2</v>
      </c>
      <c r="Q139" s="38">
        <v>3</v>
      </c>
      <c r="R139" s="38">
        <v>2</v>
      </c>
      <c r="S139" s="55"/>
      <c r="T139" s="46">
        <f t="shared" si="1"/>
        <v>9</v>
      </c>
      <c r="U139" s="47" t="s">
        <v>1163</v>
      </c>
      <c r="V139" s="41">
        <v>720</v>
      </c>
      <c r="W139" s="39" t="s">
        <v>244</v>
      </c>
      <c r="X139" s="39" t="s">
        <v>1003</v>
      </c>
      <c r="Y139" s="48">
        <v>2</v>
      </c>
      <c r="Z139" s="48">
        <v>1</v>
      </c>
      <c r="AA139" s="48">
        <v>1</v>
      </c>
      <c r="AB139" s="48"/>
      <c r="AC139" s="46">
        <f t="shared" si="6"/>
        <v>4</v>
      </c>
      <c r="AD139" s="50">
        <f t="shared" si="2"/>
        <v>13</v>
      </c>
      <c r="AE139" s="41" t="s">
        <v>435</v>
      </c>
      <c r="AF139" s="39" t="s">
        <v>290</v>
      </c>
      <c r="AG139" s="51"/>
      <c r="AH139" s="51"/>
    </row>
    <row r="140" spans="1:34" s="130" customFormat="1" ht="80.099999999999994" customHeight="1" x14ac:dyDescent="0.25">
      <c r="A140" s="55" t="s">
        <v>1164</v>
      </c>
      <c r="B140" s="41" t="s">
        <v>41</v>
      </c>
      <c r="C140" s="39" t="s">
        <v>293</v>
      </c>
      <c r="D140" s="40" t="s">
        <v>1165</v>
      </c>
      <c r="E140" s="39" t="s">
        <v>1166</v>
      </c>
      <c r="F140" s="39" t="s">
        <v>571</v>
      </c>
      <c r="G140" s="39">
        <v>47.020099999999999</v>
      </c>
      <c r="H140" s="39" t="s">
        <v>310</v>
      </c>
      <c r="I140" s="39" t="s">
        <v>186</v>
      </c>
      <c r="J140" s="53">
        <v>39395.199999999997</v>
      </c>
      <c r="K140" s="53">
        <v>72758.399999999994</v>
      </c>
      <c r="L140" s="54">
        <v>1789</v>
      </c>
      <c r="M140" s="45">
        <f t="shared" si="13"/>
        <v>894.5</v>
      </c>
      <c r="N140" s="39" t="s">
        <v>67</v>
      </c>
      <c r="O140" s="38">
        <v>2</v>
      </c>
      <c r="P140" s="38">
        <v>2</v>
      </c>
      <c r="Q140" s="38">
        <v>3</v>
      </c>
      <c r="R140" s="38">
        <v>2</v>
      </c>
      <c r="S140" s="55"/>
      <c r="T140" s="46">
        <f t="shared" si="1"/>
        <v>9</v>
      </c>
      <c r="U140" s="47" t="s">
        <v>573</v>
      </c>
      <c r="V140" s="41">
        <v>450</v>
      </c>
      <c r="W140" s="39" t="s">
        <v>244</v>
      </c>
      <c r="X140" s="39" t="s">
        <v>1132</v>
      </c>
      <c r="Y140" s="48">
        <v>1</v>
      </c>
      <c r="Z140" s="48">
        <v>3</v>
      </c>
      <c r="AA140" s="48">
        <v>0</v>
      </c>
      <c r="AB140" s="48"/>
      <c r="AC140" s="46">
        <f t="shared" si="6"/>
        <v>4</v>
      </c>
      <c r="AD140" s="50">
        <f t="shared" si="2"/>
        <v>13</v>
      </c>
      <c r="AE140" s="41" t="s">
        <v>435</v>
      </c>
      <c r="AF140" s="39" t="s">
        <v>290</v>
      </c>
      <c r="AG140" s="51"/>
      <c r="AH140" s="51"/>
    </row>
    <row r="141" spans="1:34" s="130" customFormat="1" ht="80.099999999999994" customHeight="1" x14ac:dyDescent="0.25">
      <c r="A141" s="55" t="s">
        <v>1471</v>
      </c>
      <c r="B141" s="41" t="s">
        <v>1228</v>
      </c>
      <c r="C141" s="39" t="s">
        <v>293</v>
      </c>
      <c r="D141" s="40" t="s">
        <v>1472</v>
      </c>
      <c r="E141" s="39" t="s">
        <v>1427</v>
      </c>
      <c r="F141" s="39" t="s">
        <v>992</v>
      </c>
      <c r="G141" s="41">
        <v>49.020200000000003</v>
      </c>
      <c r="H141" s="39" t="s">
        <v>993</v>
      </c>
      <c r="I141" s="39" t="s">
        <v>994</v>
      </c>
      <c r="J141" s="42">
        <v>39395.199999999997</v>
      </c>
      <c r="K141" s="43">
        <v>72758.399999999994</v>
      </c>
      <c r="L141" s="44">
        <v>2008</v>
      </c>
      <c r="M141" s="45">
        <f t="shared" si="13"/>
        <v>1004</v>
      </c>
      <c r="N141" s="39" t="s">
        <v>1231</v>
      </c>
      <c r="O141" s="38">
        <v>2</v>
      </c>
      <c r="P141" s="38">
        <v>2</v>
      </c>
      <c r="Q141" s="38">
        <v>3</v>
      </c>
      <c r="R141" s="38">
        <v>2</v>
      </c>
      <c r="S141" s="55"/>
      <c r="T141" s="46">
        <f t="shared" si="1"/>
        <v>9</v>
      </c>
      <c r="U141" s="47" t="s">
        <v>573</v>
      </c>
      <c r="V141" s="41">
        <v>300</v>
      </c>
      <c r="W141" s="39" t="s">
        <v>70</v>
      </c>
      <c r="X141" s="39" t="s">
        <v>1147</v>
      </c>
      <c r="Y141" s="48">
        <v>1</v>
      </c>
      <c r="Z141" s="48">
        <v>3</v>
      </c>
      <c r="AA141" s="48">
        <v>1</v>
      </c>
      <c r="AB141" s="48"/>
      <c r="AC141" s="46">
        <f t="shared" si="6"/>
        <v>5</v>
      </c>
      <c r="AD141" s="50">
        <f t="shared" si="2"/>
        <v>14</v>
      </c>
      <c r="AE141" s="41" t="s">
        <v>435</v>
      </c>
      <c r="AF141" s="39" t="s">
        <v>1024</v>
      </c>
      <c r="AG141" s="51"/>
      <c r="AH141" s="51"/>
    </row>
    <row r="142" spans="1:34" s="130" customFormat="1" ht="80.099999999999994" customHeight="1" x14ac:dyDescent="0.25">
      <c r="A142" s="38" t="s">
        <v>199</v>
      </c>
      <c r="B142" s="39" t="s">
        <v>40</v>
      </c>
      <c r="C142" s="39" t="s">
        <v>200</v>
      </c>
      <c r="D142" s="40" t="s">
        <v>202</v>
      </c>
      <c r="E142" s="39" t="s">
        <v>203</v>
      </c>
      <c r="F142" s="39" t="s">
        <v>204</v>
      </c>
      <c r="G142" s="39">
        <v>15.129899999999999</v>
      </c>
      <c r="H142" s="39" t="s">
        <v>205</v>
      </c>
      <c r="I142" s="39" t="s">
        <v>206</v>
      </c>
      <c r="J142" s="53">
        <v>48110.400000000001</v>
      </c>
      <c r="K142" s="53">
        <v>103812.8</v>
      </c>
      <c r="L142" s="39">
        <v>605</v>
      </c>
      <c r="M142" s="45">
        <f t="shared" si="13"/>
        <v>302.5</v>
      </c>
      <c r="N142" s="39" t="s">
        <v>98</v>
      </c>
      <c r="O142" s="38">
        <v>3</v>
      </c>
      <c r="P142" s="38">
        <v>1</v>
      </c>
      <c r="Q142" s="38">
        <v>3</v>
      </c>
      <c r="R142" s="38">
        <v>3</v>
      </c>
      <c r="S142" s="38">
        <v>1</v>
      </c>
      <c r="T142" s="46">
        <f t="shared" si="1"/>
        <v>11</v>
      </c>
      <c r="U142" s="47" t="s">
        <v>210</v>
      </c>
      <c r="V142" s="39" t="s">
        <v>166</v>
      </c>
      <c r="W142" s="39" t="s">
        <v>142</v>
      </c>
      <c r="X142" s="39" t="s">
        <v>211</v>
      </c>
      <c r="Y142" s="48">
        <v>3</v>
      </c>
      <c r="Z142" s="48">
        <v>1</v>
      </c>
      <c r="AA142" s="48">
        <v>2</v>
      </c>
      <c r="AB142" s="49" t="s">
        <v>168</v>
      </c>
      <c r="AC142" s="46">
        <f t="shared" si="6"/>
        <v>6</v>
      </c>
      <c r="AD142" s="50">
        <f t="shared" si="2"/>
        <v>17</v>
      </c>
      <c r="AE142" s="41" t="s">
        <v>79</v>
      </c>
      <c r="AF142" s="41"/>
      <c r="AG142" s="51"/>
      <c r="AH142" s="51"/>
    </row>
    <row r="143" spans="1:34" s="130" customFormat="1" ht="80.099999999999994" customHeight="1" x14ac:dyDescent="0.25">
      <c r="A143" s="38" t="s">
        <v>215</v>
      </c>
      <c r="B143" s="39" t="s">
        <v>40</v>
      </c>
      <c r="C143" s="39" t="s">
        <v>200</v>
      </c>
      <c r="D143" s="40" t="s">
        <v>216</v>
      </c>
      <c r="E143" s="39" t="s">
        <v>217</v>
      </c>
      <c r="F143" s="39" t="s">
        <v>219</v>
      </c>
      <c r="G143" s="39">
        <v>11.0501</v>
      </c>
      <c r="H143" s="39" t="s">
        <v>221</v>
      </c>
      <c r="I143" s="39" t="s">
        <v>222</v>
      </c>
      <c r="J143" s="53">
        <v>68868.800000000003</v>
      </c>
      <c r="K143" s="53">
        <v>127171.2</v>
      </c>
      <c r="L143" s="39">
        <v>2382</v>
      </c>
      <c r="M143" s="45">
        <f t="shared" si="13"/>
        <v>1191</v>
      </c>
      <c r="N143" s="39" t="s">
        <v>98</v>
      </c>
      <c r="O143" s="38">
        <v>3</v>
      </c>
      <c r="P143" s="38">
        <v>2</v>
      </c>
      <c r="Q143" s="38">
        <v>3</v>
      </c>
      <c r="R143" s="38">
        <v>3</v>
      </c>
      <c r="S143" s="38">
        <v>1</v>
      </c>
      <c r="T143" s="46">
        <f t="shared" si="1"/>
        <v>12</v>
      </c>
      <c r="U143" s="47" t="s">
        <v>224</v>
      </c>
      <c r="V143" s="39" t="s">
        <v>166</v>
      </c>
      <c r="W143" s="39" t="s">
        <v>142</v>
      </c>
      <c r="X143" s="39" t="s">
        <v>211</v>
      </c>
      <c r="Y143" s="48">
        <v>3</v>
      </c>
      <c r="Z143" s="48">
        <v>1</v>
      </c>
      <c r="AA143" s="48">
        <v>2</v>
      </c>
      <c r="AB143" s="49" t="s">
        <v>75</v>
      </c>
      <c r="AC143" s="46">
        <f t="shared" si="6"/>
        <v>6</v>
      </c>
      <c r="AD143" s="50">
        <f t="shared" si="2"/>
        <v>18</v>
      </c>
      <c r="AE143" s="41" t="s">
        <v>79</v>
      </c>
      <c r="AF143" s="41"/>
      <c r="AG143" s="51"/>
      <c r="AH143" s="51"/>
    </row>
    <row r="144" spans="1:34" s="130" customFormat="1" ht="80.099999999999994" customHeight="1" x14ac:dyDescent="0.25">
      <c r="A144" s="55" t="s">
        <v>354</v>
      </c>
      <c r="B144" s="41" t="s">
        <v>42</v>
      </c>
      <c r="C144" s="39" t="s">
        <v>200</v>
      </c>
      <c r="D144" s="40" t="s">
        <v>356</v>
      </c>
      <c r="E144" s="39" t="s">
        <v>53</v>
      </c>
      <c r="F144" s="39" t="s">
        <v>358</v>
      </c>
      <c r="G144" s="90">
        <v>43.040399999999998</v>
      </c>
      <c r="H144" s="39" t="s">
        <v>359</v>
      </c>
      <c r="I144" s="39" t="s">
        <v>206</v>
      </c>
      <c r="J144" s="53">
        <f>22.4305282357*2080</f>
        <v>46655.498730255997</v>
      </c>
      <c r="K144" s="80">
        <f>39.6270133041*2080</f>
        <v>82424.187672527987</v>
      </c>
      <c r="L144" s="45" t="s">
        <v>366</v>
      </c>
      <c r="M144" s="45">
        <f t="shared" si="13"/>
        <v>2321</v>
      </c>
      <c r="N144" s="39" t="s">
        <v>367</v>
      </c>
      <c r="O144" s="38">
        <v>2</v>
      </c>
      <c r="P144" s="38">
        <v>2</v>
      </c>
      <c r="Q144" s="38">
        <v>3</v>
      </c>
      <c r="R144" s="38">
        <v>3</v>
      </c>
      <c r="S144" s="38">
        <v>1</v>
      </c>
      <c r="T144" s="46">
        <f t="shared" si="1"/>
        <v>11</v>
      </c>
      <c r="U144" s="39" t="s">
        <v>372</v>
      </c>
      <c r="V144" s="39" t="s">
        <v>1535</v>
      </c>
      <c r="W144" s="39" t="s">
        <v>70</v>
      </c>
      <c r="X144" s="39" t="s">
        <v>72</v>
      </c>
      <c r="Y144" s="48">
        <v>3</v>
      </c>
      <c r="Z144" s="48">
        <v>3</v>
      </c>
      <c r="AA144" s="48">
        <v>3</v>
      </c>
      <c r="AB144" s="48"/>
      <c r="AC144" s="46">
        <f t="shared" si="6"/>
        <v>9</v>
      </c>
      <c r="AD144" s="50">
        <f t="shared" si="2"/>
        <v>20</v>
      </c>
      <c r="AE144" s="41" t="s">
        <v>79</v>
      </c>
      <c r="AF144" s="41"/>
      <c r="AG144" s="51"/>
      <c r="AH144" s="51"/>
    </row>
    <row r="145" spans="1:34" s="130" customFormat="1" ht="80.099999999999994" customHeight="1" x14ac:dyDescent="0.25">
      <c r="A145" s="55" t="s">
        <v>376</v>
      </c>
      <c r="B145" s="41" t="s">
        <v>42</v>
      </c>
      <c r="C145" s="39" t="s">
        <v>200</v>
      </c>
      <c r="D145" s="40" t="s">
        <v>378</v>
      </c>
      <c r="E145" s="39" t="s">
        <v>53</v>
      </c>
      <c r="F145" s="39" t="s">
        <v>379</v>
      </c>
      <c r="G145" s="90">
        <v>11.010300000000001</v>
      </c>
      <c r="H145" s="39" t="s">
        <v>381</v>
      </c>
      <c r="I145" s="39" t="s">
        <v>206</v>
      </c>
      <c r="J145" s="53">
        <f>24.8014108815*2080</f>
        <v>51586.934633520003</v>
      </c>
      <c r="K145" s="80">
        <f>50.8476745201*2080</f>
        <v>105763.163001808</v>
      </c>
      <c r="L145" s="45" t="s">
        <v>366</v>
      </c>
      <c r="M145" s="45">
        <f t="shared" si="13"/>
        <v>2321</v>
      </c>
      <c r="N145" s="39" t="s">
        <v>393</v>
      </c>
      <c r="O145" s="38">
        <v>3</v>
      </c>
      <c r="P145" s="38">
        <v>2</v>
      </c>
      <c r="Q145" s="38">
        <v>3</v>
      </c>
      <c r="R145" s="38">
        <v>3</v>
      </c>
      <c r="S145" s="38">
        <v>1</v>
      </c>
      <c r="T145" s="46">
        <f t="shared" si="1"/>
        <v>12</v>
      </c>
      <c r="U145" s="47" t="s">
        <v>210</v>
      </c>
      <c r="V145" s="39" t="s">
        <v>1535</v>
      </c>
      <c r="W145" s="39" t="s">
        <v>70</v>
      </c>
      <c r="X145" s="39" t="s">
        <v>72</v>
      </c>
      <c r="Y145" s="48">
        <v>3</v>
      </c>
      <c r="Z145" s="48">
        <v>3</v>
      </c>
      <c r="AA145" s="48">
        <v>3</v>
      </c>
      <c r="AB145" s="48"/>
      <c r="AC145" s="46">
        <f t="shared" si="6"/>
        <v>9</v>
      </c>
      <c r="AD145" s="50">
        <f t="shared" si="2"/>
        <v>21</v>
      </c>
      <c r="AE145" s="41" t="s">
        <v>79</v>
      </c>
      <c r="AF145" s="41"/>
      <c r="AG145" s="51"/>
      <c r="AH145" s="51"/>
    </row>
    <row r="146" spans="1:34" s="130" customFormat="1" ht="80.099999999999994" customHeight="1" x14ac:dyDescent="0.25">
      <c r="A146" s="55" t="s">
        <v>401</v>
      </c>
      <c r="B146" s="41" t="s">
        <v>42</v>
      </c>
      <c r="C146" s="39" t="s">
        <v>200</v>
      </c>
      <c r="D146" s="40" t="s">
        <v>405</v>
      </c>
      <c r="E146" s="39" t="s">
        <v>53</v>
      </c>
      <c r="F146" s="39" t="s">
        <v>407</v>
      </c>
      <c r="G146" s="90">
        <v>11.020099999999999</v>
      </c>
      <c r="H146" s="39" t="s">
        <v>410</v>
      </c>
      <c r="I146" s="39" t="s">
        <v>411</v>
      </c>
      <c r="J146" s="53">
        <f>25.9332770623*2080</f>
        <v>53941.216289584001</v>
      </c>
      <c r="K146" s="80">
        <f>51.67*2080</f>
        <v>107473.60000000001</v>
      </c>
      <c r="L146" s="45" t="s">
        <v>414</v>
      </c>
      <c r="M146" s="45">
        <f t="shared" si="13"/>
        <v>175</v>
      </c>
      <c r="N146" s="39" t="s">
        <v>415</v>
      </c>
      <c r="O146" s="38">
        <v>3</v>
      </c>
      <c r="P146" s="38">
        <v>1</v>
      </c>
      <c r="Q146" s="38">
        <v>3</v>
      </c>
      <c r="R146" s="38">
        <v>3</v>
      </c>
      <c r="S146" s="38">
        <v>1</v>
      </c>
      <c r="T146" s="46">
        <f t="shared" si="1"/>
        <v>11</v>
      </c>
      <c r="U146" s="47" t="s">
        <v>419</v>
      </c>
      <c r="V146" s="39" t="s">
        <v>1535</v>
      </c>
      <c r="W146" s="39" t="s">
        <v>70</v>
      </c>
      <c r="X146" s="39" t="s">
        <v>72</v>
      </c>
      <c r="Y146" s="48">
        <v>3</v>
      </c>
      <c r="Z146" s="48">
        <v>3</v>
      </c>
      <c r="AA146" s="48">
        <v>3</v>
      </c>
      <c r="AB146" s="48"/>
      <c r="AC146" s="46">
        <f t="shared" si="6"/>
        <v>9</v>
      </c>
      <c r="AD146" s="50">
        <f t="shared" si="2"/>
        <v>20</v>
      </c>
      <c r="AE146" s="41" t="s">
        <v>79</v>
      </c>
      <c r="AF146" s="41"/>
      <c r="AG146" s="51"/>
      <c r="AH146" s="51"/>
    </row>
    <row r="147" spans="1:34" s="130" customFormat="1" ht="80.099999999999994" customHeight="1" x14ac:dyDescent="0.25">
      <c r="A147" s="55" t="s">
        <v>422</v>
      </c>
      <c r="B147" s="41" t="s">
        <v>42</v>
      </c>
      <c r="C147" s="39" t="s">
        <v>200</v>
      </c>
      <c r="D147" s="40" t="s">
        <v>428</v>
      </c>
      <c r="E147" s="39" t="s">
        <v>53</v>
      </c>
      <c r="F147" s="39" t="s">
        <v>429</v>
      </c>
      <c r="G147" s="90">
        <v>11.1004</v>
      </c>
      <c r="H147" s="39" t="s">
        <v>430</v>
      </c>
      <c r="I147" s="39" t="s">
        <v>411</v>
      </c>
      <c r="J147" s="53">
        <f>24.5249255334*2080</f>
        <v>51011.845109472</v>
      </c>
      <c r="K147" s="80">
        <f>49.6815913064*2080</f>
        <v>103337.70991731201</v>
      </c>
      <c r="L147" s="45" t="s">
        <v>440</v>
      </c>
      <c r="M147" s="45">
        <f t="shared" si="13"/>
        <v>710.5</v>
      </c>
      <c r="N147" s="39" t="s">
        <v>441</v>
      </c>
      <c r="O147" s="38">
        <v>3</v>
      </c>
      <c r="P147" s="38">
        <v>2</v>
      </c>
      <c r="Q147" s="38">
        <v>3</v>
      </c>
      <c r="R147" s="38">
        <v>3</v>
      </c>
      <c r="S147" s="38">
        <v>1</v>
      </c>
      <c r="T147" s="46">
        <f t="shared" si="1"/>
        <v>12</v>
      </c>
      <c r="U147" s="47" t="s">
        <v>443</v>
      </c>
      <c r="V147" s="39" t="s">
        <v>1535</v>
      </c>
      <c r="W147" s="39" t="s">
        <v>70</v>
      </c>
      <c r="X147" s="39" t="s">
        <v>72</v>
      </c>
      <c r="Y147" s="48">
        <v>3</v>
      </c>
      <c r="Z147" s="48">
        <v>3</v>
      </c>
      <c r="AA147" s="48">
        <v>3</v>
      </c>
      <c r="AB147" s="48"/>
      <c r="AC147" s="46">
        <f t="shared" si="6"/>
        <v>9</v>
      </c>
      <c r="AD147" s="50">
        <f t="shared" si="2"/>
        <v>21</v>
      </c>
      <c r="AE147" s="41" t="s">
        <v>79</v>
      </c>
      <c r="AF147" s="41"/>
      <c r="AG147" s="51"/>
      <c r="AH147" s="51"/>
    </row>
    <row r="148" spans="1:34" s="130" customFormat="1" ht="80.099999999999994" customHeight="1" x14ac:dyDescent="0.25">
      <c r="A148" s="55" t="s">
        <v>574</v>
      </c>
      <c r="B148" s="41" t="s">
        <v>41</v>
      </c>
      <c r="C148" s="39" t="s">
        <v>200</v>
      </c>
      <c r="D148" s="40" t="s">
        <v>575</v>
      </c>
      <c r="E148" s="39" t="s">
        <v>576</v>
      </c>
      <c r="F148" s="39" t="s">
        <v>577</v>
      </c>
      <c r="G148" s="39">
        <v>11.0901</v>
      </c>
      <c r="H148" s="39" t="s">
        <v>578</v>
      </c>
      <c r="I148" s="39" t="s">
        <v>222</v>
      </c>
      <c r="J148" s="53">
        <v>55764.800000000003</v>
      </c>
      <c r="K148" s="53">
        <v>114587.2</v>
      </c>
      <c r="L148" s="54">
        <v>605</v>
      </c>
      <c r="M148" s="45">
        <f t="shared" si="13"/>
        <v>302.5</v>
      </c>
      <c r="N148" s="39" t="s">
        <v>67</v>
      </c>
      <c r="O148" s="38">
        <v>3</v>
      </c>
      <c r="P148" s="38">
        <v>1</v>
      </c>
      <c r="Q148" s="38">
        <v>3</v>
      </c>
      <c r="R148" s="38">
        <v>3</v>
      </c>
      <c r="S148" s="55"/>
      <c r="T148" s="46">
        <f t="shared" si="1"/>
        <v>10</v>
      </c>
      <c r="U148" s="47" t="s">
        <v>584</v>
      </c>
      <c r="V148" s="41">
        <v>150</v>
      </c>
      <c r="W148" s="39" t="s">
        <v>70</v>
      </c>
      <c r="X148" s="39" t="s">
        <v>71</v>
      </c>
      <c r="Y148" s="48">
        <v>3</v>
      </c>
      <c r="Z148" s="48">
        <v>3</v>
      </c>
      <c r="AA148" s="48">
        <v>3</v>
      </c>
      <c r="AB148" s="48"/>
      <c r="AC148" s="46">
        <f t="shared" si="6"/>
        <v>9</v>
      </c>
      <c r="AD148" s="50">
        <f t="shared" si="2"/>
        <v>19</v>
      </c>
      <c r="AE148" s="41" t="s">
        <v>79</v>
      </c>
      <c r="AF148" s="41"/>
      <c r="AG148" s="51"/>
      <c r="AH148" s="51"/>
    </row>
    <row r="149" spans="1:34" s="130" customFormat="1" ht="80.099999999999994" customHeight="1" x14ac:dyDescent="0.25">
      <c r="A149" s="55" t="s">
        <v>585</v>
      </c>
      <c r="B149" s="41" t="s">
        <v>41</v>
      </c>
      <c r="C149" s="39" t="s">
        <v>200</v>
      </c>
      <c r="D149" s="40" t="s">
        <v>586</v>
      </c>
      <c r="E149" s="39" t="s">
        <v>588</v>
      </c>
      <c r="F149" s="39" t="s">
        <v>589</v>
      </c>
      <c r="G149" s="39">
        <v>15.1204</v>
      </c>
      <c r="H149" s="39" t="s">
        <v>590</v>
      </c>
      <c r="I149" s="39" t="s">
        <v>222</v>
      </c>
      <c r="J149" s="53">
        <v>48110.400000000001</v>
      </c>
      <c r="K149" s="53">
        <v>103812.8</v>
      </c>
      <c r="L149" s="54">
        <v>1198</v>
      </c>
      <c r="M149" s="45">
        <f t="shared" si="13"/>
        <v>599</v>
      </c>
      <c r="N149" s="39" t="s">
        <v>130</v>
      </c>
      <c r="O149" s="38">
        <v>3</v>
      </c>
      <c r="P149" s="38">
        <v>2</v>
      </c>
      <c r="Q149" s="38">
        <v>3</v>
      </c>
      <c r="R149" s="38">
        <v>3</v>
      </c>
      <c r="S149" s="38">
        <v>1</v>
      </c>
      <c r="T149" s="46">
        <f t="shared" si="1"/>
        <v>12</v>
      </c>
      <c r="U149" s="47" t="s">
        <v>419</v>
      </c>
      <c r="V149" s="41">
        <v>150</v>
      </c>
      <c r="W149" s="39" t="s">
        <v>244</v>
      </c>
      <c r="X149" s="39" t="s">
        <v>71</v>
      </c>
      <c r="Y149" s="48">
        <v>3</v>
      </c>
      <c r="Z149" s="48">
        <v>3</v>
      </c>
      <c r="AA149" s="48">
        <v>3</v>
      </c>
      <c r="AB149" s="48"/>
      <c r="AC149" s="46">
        <f t="shared" si="6"/>
        <v>9</v>
      </c>
      <c r="AD149" s="50">
        <f t="shared" si="2"/>
        <v>21</v>
      </c>
      <c r="AE149" s="41" t="s">
        <v>79</v>
      </c>
      <c r="AF149" s="41"/>
      <c r="AG149" s="51"/>
      <c r="AH149" s="51"/>
    </row>
    <row r="150" spans="1:34" s="130" customFormat="1" ht="80.099999999999994" customHeight="1" x14ac:dyDescent="0.25">
      <c r="A150" s="55" t="s">
        <v>592</v>
      </c>
      <c r="B150" s="41" t="s">
        <v>41</v>
      </c>
      <c r="C150" s="39" t="s">
        <v>200</v>
      </c>
      <c r="D150" s="40" t="s">
        <v>594</v>
      </c>
      <c r="E150" s="39" t="s">
        <v>595</v>
      </c>
      <c r="F150" s="39" t="s">
        <v>577</v>
      </c>
      <c r="G150" s="39">
        <v>11.0901</v>
      </c>
      <c r="H150" s="39" t="s">
        <v>578</v>
      </c>
      <c r="I150" s="39" t="s">
        <v>222</v>
      </c>
      <c r="J150" s="53">
        <v>55764.800000000003</v>
      </c>
      <c r="K150" s="53">
        <v>114587.2</v>
      </c>
      <c r="L150" s="54">
        <v>605</v>
      </c>
      <c r="M150" s="45">
        <f t="shared" si="13"/>
        <v>302.5</v>
      </c>
      <c r="N150" s="39" t="s">
        <v>67</v>
      </c>
      <c r="O150" s="38">
        <v>3</v>
      </c>
      <c r="P150" s="38">
        <v>1</v>
      </c>
      <c r="Q150" s="38">
        <v>3</v>
      </c>
      <c r="R150" s="38">
        <v>3</v>
      </c>
      <c r="S150" s="38">
        <v>1</v>
      </c>
      <c r="T150" s="46">
        <f t="shared" si="1"/>
        <v>11</v>
      </c>
      <c r="U150" s="47" t="s">
        <v>584</v>
      </c>
      <c r="V150" s="41">
        <v>40</v>
      </c>
      <c r="W150" s="39" t="s">
        <v>244</v>
      </c>
      <c r="X150" s="39" t="s">
        <v>71</v>
      </c>
      <c r="Y150" s="48">
        <v>3</v>
      </c>
      <c r="Z150" s="48">
        <v>2</v>
      </c>
      <c r="AA150" s="48">
        <v>3</v>
      </c>
      <c r="AB150" s="48"/>
      <c r="AC150" s="46">
        <f t="shared" si="6"/>
        <v>8</v>
      </c>
      <c r="AD150" s="50">
        <f t="shared" si="2"/>
        <v>19</v>
      </c>
      <c r="AE150" s="41" t="s">
        <v>79</v>
      </c>
      <c r="AF150" s="41"/>
      <c r="AG150" s="51"/>
      <c r="AH150" s="51"/>
    </row>
    <row r="151" spans="1:34" s="130" customFormat="1" ht="80.099999999999994" customHeight="1" x14ac:dyDescent="0.25">
      <c r="A151" s="55" t="s">
        <v>601</v>
      </c>
      <c r="B151" s="41" t="s">
        <v>41</v>
      </c>
      <c r="C151" s="39" t="s">
        <v>200</v>
      </c>
      <c r="D151" s="40" t="s">
        <v>602</v>
      </c>
      <c r="E151" s="39" t="s">
        <v>595</v>
      </c>
      <c r="F151" s="39" t="s">
        <v>589</v>
      </c>
      <c r="G151" s="39">
        <v>15.1204</v>
      </c>
      <c r="H151" s="39" t="s">
        <v>590</v>
      </c>
      <c r="I151" s="39" t="s">
        <v>222</v>
      </c>
      <c r="J151" s="53">
        <v>48110.400000000001</v>
      </c>
      <c r="K151" s="53">
        <v>103812.8</v>
      </c>
      <c r="L151" s="54">
        <v>1198</v>
      </c>
      <c r="M151" s="45">
        <f t="shared" si="13"/>
        <v>599</v>
      </c>
      <c r="N151" s="39" t="s">
        <v>67</v>
      </c>
      <c r="O151" s="38">
        <v>3</v>
      </c>
      <c r="P151" s="38">
        <v>2</v>
      </c>
      <c r="Q151" s="38">
        <v>3</v>
      </c>
      <c r="R151" s="38">
        <v>3</v>
      </c>
      <c r="S151" s="38">
        <v>1</v>
      </c>
      <c r="T151" s="46">
        <f t="shared" si="1"/>
        <v>12</v>
      </c>
      <c r="U151" s="47" t="s">
        <v>419</v>
      </c>
      <c r="V151" s="41">
        <v>120</v>
      </c>
      <c r="W151" s="39" t="s">
        <v>244</v>
      </c>
      <c r="X151" s="39" t="s">
        <v>71</v>
      </c>
      <c r="Y151" s="48">
        <v>3</v>
      </c>
      <c r="Z151" s="48">
        <v>3</v>
      </c>
      <c r="AA151" s="48">
        <v>3</v>
      </c>
      <c r="AB151" s="48"/>
      <c r="AC151" s="46">
        <f t="shared" si="6"/>
        <v>9</v>
      </c>
      <c r="AD151" s="50">
        <f t="shared" si="2"/>
        <v>21</v>
      </c>
      <c r="AE151" s="41" t="s">
        <v>79</v>
      </c>
      <c r="AF151" s="41"/>
      <c r="AG151" s="51"/>
      <c r="AH151" s="51"/>
    </row>
    <row r="152" spans="1:34" s="130" customFormat="1" ht="80.099999999999994" customHeight="1" x14ac:dyDescent="0.25">
      <c r="A152" s="55" t="s">
        <v>605</v>
      </c>
      <c r="B152" s="41" t="s">
        <v>41</v>
      </c>
      <c r="C152" s="39" t="s">
        <v>200</v>
      </c>
      <c r="D152" s="40" t="s">
        <v>606</v>
      </c>
      <c r="E152" s="39" t="s">
        <v>595</v>
      </c>
      <c r="F152" s="39" t="s">
        <v>577</v>
      </c>
      <c r="G152" s="39">
        <v>11.0901</v>
      </c>
      <c r="H152" s="39" t="s">
        <v>578</v>
      </c>
      <c r="I152" s="39" t="s">
        <v>222</v>
      </c>
      <c r="J152" s="53">
        <v>55764.800000000003</v>
      </c>
      <c r="K152" s="42">
        <v>107432</v>
      </c>
      <c r="L152" s="44">
        <v>605</v>
      </c>
      <c r="M152" s="45">
        <f t="shared" si="13"/>
        <v>302.5</v>
      </c>
      <c r="N152" s="39" t="s">
        <v>67</v>
      </c>
      <c r="O152" s="38">
        <v>3</v>
      </c>
      <c r="P152" s="38">
        <v>1</v>
      </c>
      <c r="Q152" s="38">
        <v>3</v>
      </c>
      <c r="R152" s="38">
        <v>3</v>
      </c>
      <c r="S152" s="38">
        <v>1</v>
      </c>
      <c r="T152" s="46">
        <f t="shared" si="1"/>
        <v>11</v>
      </c>
      <c r="U152" s="47" t="s">
        <v>584</v>
      </c>
      <c r="V152" s="41">
        <v>40</v>
      </c>
      <c r="W152" s="39" t="s">
        <v>70</v>
      </c>
      <c r="X152" s="39" t="s">
        <v>71</v>
      </c>
      <c r="Y152" s="48">
        <v>2</v>
      </c>
      <c r="Z152" s="48">
        <v>2</v>
      </c>
      <c r="AA152" s="48">
        <v>3</v>
      </c>
      <c r="AB152" s="48"/>
      <c r="AC152" s="46">
        <f t="shared" si="6"/>
        <v>7</v>
      </c>
      <c r="AD152" s="50">
        <f t="shared" si="2"/>
        <v>18</v>
      </c>
      <c r="AE152" s="41" t="s">
        <v>79</v>
      </c>
      <c r="AF152" s="41"/>
      <c r="AG152" s="51"/>
      <c r="AH152" s="51"/>
    </row>
    <row r="153" spans="1:34" s="130" customFormat="1" ht="80.099999999999994" customHeight="1" x14ac:dyDescent="0.25">
      <c r="A153" s="55" t="s">
        <v>612</v>
      </c>
      <c r="B153" s="41" t="s">
        <v>41</v>
      </c>
      <c r="C153" s="39" t="s">
        <v>200</v>
      </c>
      <c r="D153" s="40" t="s">
        <v>613</v>
      </c>
      <c r="E153" s="39" t="s">
        <v>614</v>
      </c>
      <c r="F153" s="39" t="s">
        <v>577</v>
      </c>
      <c r="G153" s="39">
        <v>11.0901</v>
      </c>
      <c r="H153" s="39" t="s">
        <v>578</v>
      </c>
      <c r="I153" s="39" t="s">
        <v>222</v>
      </c>
      <c r="J153" s="53">
        <v>55764.800000000003</v>
      </c>
      <c r="K153" s="53">
        <v>114587.2</v>
      </c>
      <c r="L153" s="54">
        <v>605</v>
      </c>
      <c r="M153" s="45">
        <f t="shared" si="13"/>
        <v>302.5</v>
      </c>
      <c r="N153" s="39" t="s">
        <v>67</v>
      </c>
      <c r="O153" s="38">
        <v>3</v>
      </c>
      <c r="P153" s="38">
        <v>1</v>
      </c>
      <c r="Q153" s="38">
        <v>3</v>
      </c>
      <c r="R153" s="38">
        <v>3</v>
      </c>
      <c r="S153" s="38">
        <v>1</v>
      </c>
      <c r="T153" s="46">
        <f t="shared" si="1"/>
        <v>11</v>
      </c>
      <c r="U153" s="47" t="s">
        <v>584</v>
      </c>
      <c r="V153" s="41">
        <v>70</v>
      </c>
      <c r="W153" s="39" t="s">
        <v>70</v>
      </c>
      <c r="X153" s="39" t="s">
        <v>71</v>
      </c>
      <c r="Y153" s="48">
        <v>3</v>
      </c>
      <c r="Z153" s="48">
        <v>2</v>
      </c>
      <c r="AA153" s="48">
        <v>3</v>
      </c>
      <c r="AB153" s="48"/>
      <c r="AC153" s="46">
        <f t="shared" si="6"/>
        <v>8</v>
      </c>
      <c r="AD153" s="50">
        <f t="shared" si="2"/>
        <v>19</v>
      </c>
      <c r="AE153" s="41" t="s">
        <v>79</v>
      </c>
      <c r="AF153" s="41"/>
      <c r="AG153" s="51"/>
      <c r="AH153" s="51"/>
    </row>
    <row r="154" spans="1:34" s="130" customFormat="1" ht="80.099999999999994" customHeight="1" x14ac:dyDescent="0.25">
      <c r="A154" s="55" t="s">
        <v>616</v>
      </c>
      <c r="B154" s="41" t="s">
        <v>41</v>
      </c>
      <c r="C154" s="39" t="s">
        <v>200</v>
      </c>
      <c r="D154" s="40" t="s">
        <v>619</v>
      </c>
      <c r="E154" s="39" t="s">
        <v>621</v>
      </c>
      <c r="F154" s="39" t="s">
        <v>589</v>
      </c>
      <c r="G154" s="39">
        <v>15.1204</v>
      </c>
      <c r="H154" s="39" t="s">
        <v>590</v>
      </c>
      <c r="I154" s="39" t="s">
        <v>222</v>
      </c>
      <c r="J154" s="53">
        <v>48110.400000000001</v>
      </c>
      <c r="K154" s="53">
        <v>103812.8</v>
      </c>
      <c r="L154" s="54">
        <v>1198</v>
      </c>
      <c r="M154" s="45">
        <f t="shared" si="13"/>
        <v>599</v>
      </c>
      <c r="N154" s="39" t="s">
        <v>67</v>
      </c>
      <c r="O154" s="38">
        <v>3</v>
      </c>
      <c r="P154" s="38">
        <v>2</v>
      </c>
      <c r="Q154" s="38">
        <v>3</v>
      </c>
      <c r="R154" s="38">
        <v>3</v>
      </c>
      <c r="S154" s="38">
        <v>1</v>
      </c>
      <c r="T154" s="46">
        <f t="shared" si="1"/>
        <v>12</v>
      </c>
      <c r="U154" s="47" t="s">
        <v>419</v>
      </c>
      <c r="V154" s="41">
        <v>115</v>
      </c>
      <c r="W154" s="39" t="s">
        <v>70</v>
      </c>
      <c r="X154" s="39" t="s">
        <v>71</v>
      </c>
      <c r="Y154" s="48">
        <v>3</v>
      </c>
      <c r="Z154" s="48">
        <v>2</v>
      </c>
      <c r="AA154" s="48">
        <v>3</v>
      </c>
      <c r="AB154" s="48"/>
      <c r="AC154" s="46">
        <f t="shared" si="6"/>
        <v>8</v>
      </c>
      <c r="AD154" s="50">
        <f t="shared" si="2"/>
        <v>20</v>
      </c>
      <c r="AE154" s="41" t="s">
        <v>79</v>
      </c>
      <c r="AF154" s="41"/>
      <c r="AG154" s="51"/>
      <c r="AH154" s="51"/>
    </row>
    <row r="155" spans="1:34" s="130" customFormat="1" ht="80.099999999999994" customHeight="1" x14ac:dyDescent="0.25">
      <c r="A155" s="55" t="s">
        <v>625</v>
      </c>
      <c r="B155" s="41" t="s">
        <v>41</v>
      </c>
      <c r="C155" s="39" t="s">
        <v>200</v>
      </c>
      <c r="D155" s="40" t="s">
        <v>627</v>
      </c>
      <c r="E155" s="39" t="s">
        <v>621</v>
      </c>
      <c r="F155" s="39" t="s">
        <v>589</v>
      </c>
      <c r="G155" s="39">
        <v>15.1204</v>
      </c>
      <c r="H155" s="39" t="s">
        <v>590</v>
      </c>
      <c r="I155" s="39" t="s">
        <v>222</v>
      </c>
      <c r="J155" s="53">
        <v>48110.400000000001</v>
      </c>
      <c r="K155" s="53">
        <v>103812.8</v>
      </c>
      <c r="L155" s="54">
        <v>1198</v>
      </c>
      <c r="M155" s="45">
        <f t="shared" si="13"/>
        <v>599</v>
      </c>
      <c r="N155" s="39" t="s">
        <v>130</v>
      </c>
      <c r="O155" s="38">
        <v>3</v>
      </c>
      <c r="P155" s="38">
        <v>2</v>
      </c>
      <c r="Q155" s="38">
        <v>3</v>
      </c>
      <c r="R155" s="38">
        <v>3</v>
      </c>
      <c r="S155" s="38">
        <v>1</v>
      </c>
      <c r="T155" s="46">
        <f t="shared" si="1"/>
        <v>12</v>
      </c>
      <c r="U155" s="47" t="s">
        <v>419</v>
      </c>
      <c r="V155" s="41">
        <v>70</v>
      </c>
      <c r="W155" s="39" t="s">
        <v>70</v>
      </c>
      <c r="X155" s="39" t="s">
        <v>71</v>
      </c>
      <c r="Y155" s="48">
        <v>3</v>
      </c>
      <c r="Z155" s="48">
        <v>2</v>
      </c>
      <c r="AA155" s="48">
        <v>3</v>
      </c>
      <c r="AB155" s="48"/>
      <c r="AC155" s="46">
        <f t="shared" si="6"/>
        <v>8</v>
      </c>
      <c r="AD155" s="50">
        <f t="shared" si="2"/>
        <v>20</v>
      </c>
      <c r="AE155" s="41" t="s">
        <v>79</v>
      </c>
      <c r="AF155" s="41"/>
      <c r="AG155" s="51"/>
      <c r="AH155" s="51"/>
    </row>
    <row r="156" spans="1:34" s="130" customFormat="1" ht="80.099999999999994" customHeight="1" x14ac:dyDescent="0.25">
      <c r="A156" s="55" t="s">
        <v>632</v>
      </c>
      <c r="B156" s="41" t="s">
        <v>41</v>
      </c>
      <c r="C156" s="39" t="s">
        <v>200</v>
      </c>
      <c r="D156" s="40" t="s">
        <v>636</v>
      </c>
      <c r="E156" s="39" t="s">
        <v>637</v>
      </c>
      <c r="F156" s="39" t="s">
        <v>577</v>
      </c>
      <c r="G156" s="39">
        <v>11.0901</v>
      </c>
      <c r="H156" s="39" t="s">
        <v>578</v>
      </c>
      <c r="I156" s="39" t="s">
        <v>222</v>
      </c>
      <c r="J156" s="53">
        <v>55764.800000000003</v>
      </c>
      <c r="K156" s="53">
        <v>114587.2</v>
      </c>
      <c r="L156" s="54">
        <v>605</v>
      </c>
      <c r="M156" s="45">
        <f t="shared" si="13"/>
        <v>302.5</v>
      </c>
      <c r="N156" s="39" t="s">
        <v>67</v>
      </c>
      <c r="O156" s="38">
        <v>3</v>
      </c>
      <c r="P156" s="38">
        <v>1</v>
      </c>
      <c r="Q156" s="38">
        <v>3</v>
      </c>
      <c r="R156" s="38">
        <v>3</v>
      </c>
      <c r="S156" s="38">
        <v>1</v>
      </c>
      <c r="T156" s="46">
        <f t="shared" si="1"/>
        <v>11</v>
      </c>
      <c r="U156" s="47" t="s">
        <v>584</v>
      </c>
      <c r="V156" s="41">
        <v>120</v>
      </c>
      <c r="W156" s="39" t="s">
        <v>70</v>
      </c>
      <c r="X156" s="39" t="s">
        <v>211</v>
      </c>
      <c r="Y156" s="48">
        <v>3</v>
      </c>
      <c r="Z156" s="48">
        <v>3</v>
      </c>
      <c r="AA156" s="48">
        <v>1</v>
      </c>
      <c r="AB156" s="48"/>
      <c r="AC156" s="46">
        <f t="shared" si="6"/>
        <v>7</v>
      </c>
      <c r="AD156" s="50">
        <f t="shared" si="2"/>
        <v>18</v>
      </c>
      <c r="AE156" s="41" t="s">
        <v>79</v>
      </c>
      <c r="AF156" s="41"/>
      <c r="AG156" s="51"/>
      <c r="AH156" s="51"/>
    </row>
    <row r="157" spans="1:34" s="130" customFormat="1" ht="80.099999999999994" customHeight="1" x14ac:dyDescent="0.25">
      <c r="A157" s="55" t="s">
        <v>639</v>
      </c>
      <c r="B157" s="41" t="s">
        <v>41</v>
      </c>
      <c r="C157" s="39" t="s">
        <v>200</v>
      </c>
      <c r="D157" s="40" t="s">
        <v>641</v>
      </c>
      <c r="E157" s="39" t="s">
        <v>614</v>
      </c>
      <c r="F157" s="39" t="s">
        <v>577</v>
      </c>
      <c r="G157" s="39">
        <v>11.0901</v>
      </c>
      <c r="H157" s="39" t="s">
        <v>578</v>
      </c>
      <c r="I157" s="39" t="s">
        <v>222</v>
      </c>
      <c r="J157" s="53">
        <v>55764.800000000003</v>
      </c>
      <c r="K157" s="53">
        <v>114587.2</v>
      </c>
      <c r="L157" s="54">
        <v>605</v>
      </c>
      <c r="M157" s="45">
        <f t="shared" si="13"/>
        <v>302.5</v>
      </c>
      <c r="N157" s="39" t="s">
        <v>67</v>
      </c>
      <c r="O157" s="38">
        <v>3</v>
      </c>
      <c r="P157" s="38">
        <v>1</v>
      </c>
      <c r="Q157" s="38">
        <v>3</v>
      </c>
      <c r="R157" s="38">
        <v>3</v>
      </c>
      <c r="S157" s="38">
        <v>1</v>
      </c>
      <c r="T157" s="46">
        <f t="shared" si="1"/>
        <v>11</v>
      </c>
      <c r="U157" s="47" t="s">
        <v>584</v>
      </c>
      <c r="V157" s="41">
        <v>150</v>
      </c>
      <c r="W157" s="39" t="s">
        <v>70</v>
      </c>
      <c r="X157" s="39" t="s">
        <v>71</v>
      </c>
      <c r="Y157" s="48">
        <v>3</v>
      </c>
      <c r="Z157" s="48">
        <v>3</v>
      </c>
      <c r="AA157" s="48">
        <v>3</v>
      </c>
      <c r="AB157" s="48"/>
      <c r="AC157" s="46">
        <f t="shared" si="6"/>
        <v>9</v>
      </c>
      <c r="AD157" s="50">
        <f t="shared" si="2"/>
        <v>20</v>
      </c>
      <c r="AE157" s="41" t="s">
        <v>79</v>
      </c>
      <c r="AF157" s="41"/>
      <c r="AG157" s="51"/>
      <c r="AH157" s="51"/>
    </row>
    <row r="158" spans="1:34" s="130" customFormat="1" ht="80.099999999999994" customHeight="1" x14ac:dyDescent="0.25">
      <c r="A158" s="55" t="s">
        <v>648</v>
      </c>
      <c r="B158" s="41" t="s">
        <v>41</v>
      </c>
      <c r="C158" s="39" t="s">
        <v>200</v>
      </c>
      <c r="D158" s="40" t="s">
        <v>649</v>
      </c>
      <c r="E158" s="39" t="s">
        <v>650</v>
      </c>
      <c r="F158" s="39" t="s">
        <v>589</v>
      </c>
      <c r="G158" s="39">
        <v>15.1204</v>
      </c>
      <c r="H158" s="39" t="s">
        <v>590</v>
      </c>
      <c r="I158" s="39" t="s">
        <v>222</v>
      </c>
      <c r="J158" s="53">
        <v>48110.400000000001</v>
      </c>
      <c r="K158" s="53">
        <v>103812.8</v>
      </c>
      <c r="L158" s="54">
        <v>1198</v>
      </c>
      <c r="M158" s="45">
        <f t="shared" si="13"/>
        <v>599</v>
      </c>
      <c r="N158" s="39" t="s">
        <v>67</v>
      </c>
      <c r="O158" s="38">
        <v>3</v>
      </c>
      <c r="P158" s="38">
        <v>2</v>
      </c>
      <c r="Q158" s="38">
        <v>3</v>
      </c>
      <c r="R158" s="38">
        <v>3</v>
      </c>
      <c r="S158" s="38">
        <v>1</v>
      </c>
      <c r="T158" s="46">
        <f t="shared" si="1"/>
        <v>12</v>
      </c>
      <c r="U158" s="47" t="s">
        <v>419</v>
      </c>
      <c r="V158" s="41">
        <v>40</v>
      </c>
      <c r="W158" s="39" t="s">
        <v>70</v>
      </c>
      <c r="X158" s="39" t="s">
        <v>71</v>
      </c>
      <c r="Y158" s="48">
        <v>2</v>
      </c>
      <c r="Z158" s="48">
        <v>2</v>
      </c>
      <c r="AA158" s="48">
        <v>3</v>
      </c>
      <c r="AB158" s="48"/>
      <c r="AC158" s="46">
        <f t="shared" si="6"/>
        <v>7</v>
      </c>
      <c r="AD158" s="50">
        <f t="shared" si="2"/>
        <v>19</v>
      </c>
      <c r="AE158" s="41" t="s">
        <v>79</v>
      </c>
      <c r="AF158" s="41"/>
      <c r="AG158" s="51"/>
      <c r="AH158" s="51"/>
    </row>
    <row r="159" spans="1:34" s="130" customFormat="1" ht="80.099999999999994" customHeight="1" x14ac:dyDescent="0.25">
      <c r="A159" s="55" t="s">
        <v>652</v>
      </c>
      <c r="B159" s="41" t="s">
        <v>41</v>
      </c>
      <c r="C159" s="39" t="s">
        <v>200</v>
      </c>
      <c r="D159" s="40" t="s">
        <v>653</v>
      </c>
      <c r="E159" s="39" t="s">
        <v>576</v>
      </c>
      <c r="F159" s="39" t="s">
        <v>577</v>
      </c>
      <c r="G159" s="39">
        <v>11.0901</v>
      </c>
      <c r="H159" s="39" t="s">
        <v>578</v>
      </c>
      <c r="I159" s="39" t="s">
        <v>222</v>
      </c>
      <c r="J159" s="53">
        <v>55764.800000000003</v>
      </c>
      <c r="K159" s="53">
        <v>114587.2</v>
      </c>
      <c r="L159" s="54">
        <v>605</v>
      </c>
      <c r="M159" s="45">
        <f t="shared" si="13"/>
        <v>302.5</v>
      </c>
      <c r="N159" s="39" t="s">
        <v>67</v>
      </c>
      <c r="O159" s="38">
        <v>3</v>
      </c>
      <c r="P159" s="38">
        <v>1</v>
      </c>
      <c r="Q159" s="38">
        <v>3</v>
      </c>
      <c r="R159" s="38">
        <v>3</v>
      </c>
      <c r="S159" s="38">
        <v>1</v>
      </c>
      <c r="T159" s="46">
        <f t="shared" si="1"/>
        <v>11</v>
      </c>
      <c r="U159" s="47" t="s">
        <v>584</v>
      </c>
      <c r="V159" s="41">
        <v>120</v>
      </c>
      <c r="W159" s="39" t="s">
        <v>70</v>
      </c>
      <c r="X159" s="39" t="s">
        <v>71</v>
      </c>
      <c r="Y159" s="48">
        <v>3</v>
      </c>
      <c r="Z159" s="48">
        <v>3</v>
      </c>
      <c r="AA159" s="48">
        <v>3</v>
      </c>
      <c r="AB159" s="48"/>
      <c r="AC159" s="46">
        <f t="shared" si="6"/>
        <v>9</v>
      </c>
      <c r="AD159" s="50">
        <f t="shared" si="2"/>
        <v>20</v>
      </c>
      <c r="AE159" s="41" t="s">
        <v>79</v>
      </c>
      <c r="AF159" s="41"/>
      <c r="AG159" s="51"/>
      <c r="AH159" s="51"/>
    </row>
    <row r="160" spans="1:34" s="130" customFormat="1" ht="80.099999999999994" customHeight="1" x14ac:dyDescent="0.25">
      <c r="A160" s="55" t="s">
        <v>654</v>
      </c>
      <c r="B160" s="41" t="s">
        <v>41</v>
      </c>
      <c r="C160" s="39" t="s">
        <v>200</v>
      </c>
      <c r="D160" s="40" t="s">
        <v>655</v>
      </c>
      <c r="E160" s="39" t="s">
        <v>576</v>
      </c>
      <c r="F160" s="39" t="s">
        <v>577</v>
      </c>
      <c r="G160" s="39">
        <v>11.0901</v>
      </c>
      <c r="H160" s="39" t="s">
        <v>578</v>
      </c>
      <c r="I160" s="39" t="s">
        <v>222</v>
      </c>
      <c r="J160" s="53">
        <v>55764.800000000003</v>
      </c>
      <c r="K160" s="53">
        <v>114587.2</v>
      </c>
      <c r="L160" s="54">
        <v>605</v>
      </c>
      <c r="M160" s="45">
        <f t="shared" si="13"/>
        <v>302.5</v>
      </c>
      <c r="N160" s="39" t="s">
        <v>390</v>
      </c>
      <c r="O160" s="38">
        <v>3</v>
      </c>
      <c r="P160" s="38">
        <v>1</v>
      </c>
      <c r="Q160" s="38">
        <v>2</v>
      </c>
      <c r="R160" s="38">
        <v>3</v>
      </c>
      <c r="S160" s="38">
        <v>1</v>
      </c>
      <c r="T160" s="46">
        <f t="shared" si="1"/>
        <v>10</v>
      </c>
      <c r="U160" s="47" t="s">
        <v>584</v>
      </c>
      <c r="V160" s="41">
        <v>150</v>
      </c>
      <c r="W160" s="39" t="s">
        <v>70</v>
      </c>
      <c r="X160" s="39" t="s">
        <v>71</v>
      </c>
      <c r="Y160" s="48">
        <v>2</v>
      </c>
      <c r="Z160" s="48">
        <v>3</v>
      </c>
      <c r="AA160" s="48">
        <v>3</v>
      </c>
      <c r="AB160" s="48"/>
      <c r="AC160" s="46">
        <f t="shared" si="6"/>
        <v>8</v>
      </c>
      <c r="AD160" s="50">
        <f t="shared" si="2"/>
        <v>18</v>
      </c>
      <c r="AE160" s="41" t="s">
        <v>79</v>
      </c>
      <c r="AF160" s="41"/>
      <c r="AG160" s="51"/>
      <c r="AH160" s="51"/>
    </row>
    <row r="161" spans="1:34" s="130" customFormat="1" ht="80.099999999999994" customHeight="1" x14ac:dyDescent="0.25">
      <c r="A161" s="55" t="s">
        <v>656</v>
      </c>
      <c r="B161" s="41" t="s">
        <v>41</v>
      </c>
      <c r="C161" s="39" t="s">
        <v>200</v>
      </c>
      <c r="D161" s="40" t="s">
        <v>657</v>
      </c>
      <c r="E161" s="39" t="s">
        <v>576</v>
      </c>
      <c r="F161" s="39" t="s">
        <v>577</v>
      </c>
      <c r="G161" s="39">
        <v>11.0901</v>
      </c>
      <c r="H161" s="39" t="s">
        <v>578</v>
      </c>
      <c r="I161" s="39" t="s">
        <v>222</v>
      </c>
      <c r="J161" s="53">
        <v>55764.800000000003</v>
      </c>
      <c r="K161" s="53">
        <v>114587.2</v>
      </c>
      <c r="L161" s="54">
        <v>605</v>
      </c>
      <c r="M161" s="45">
        <f t="shared" si="13"/>
        <v>302.5</v>
      </c>
      <c r="N161" s="39" t="s">
        <v>390</v>
      </c>
      <c r="O161" s="38">
        <v>3</v>
      </c>
      <c r="P161" s="38">
        <v>1</v>
      </c>
      <c r="Q161" s="38">
        <v>2</v>
      </c>
      <c r="R161" s="38">
        <v>3</v>
      </c>
      <c r="S161" s="38">
        <v>1</v>
      </c>
      <c r="T161" s="46">
        <f t="shared" si="1"/>
        <v>10</v>
      </c>
      <c r="U161" s="47" t="s">
        <v>584</v>
      </c>
      <c r="V161" s="41">
        <v>150</v>
      </c>
      <c r="W161" s="39" t="s">
        <v>70</v>
      </c>
      <c r="X161" s="39" t="s">
        <v>71</v>
      </c>
      <c r="Y161" s="48">
        <v>2</v>
      </c>
      <c r="Z161" s="48">
        <v>3</v>
      </c>
      <c r="AA161" s="48">
        <v>3</v>
      </c>
      <c r="AB161" s="48"/>
      <c r="AC161" s="46">
        <f t="shared" si="6"/>
        <v>8</v>
      </c>
      <c r="AD161" s="50">
        <f t="shared" si="2"/>
        <v>18</v>
      </c>
      <c r="AE161" s="41" t="s">
        <v>79</v>
      </c>
      <c r="AF161" s="41"/>
      <c r="AG161" s="51"/>
      <c r="AH161" s="51"/>
    </row>
    <row r="162" spans="1:34" s="130" customFormat="1" ht="80.099999999999994" customHeight="1" x14ac:dyDescent="0.25">
      <c r="A162" s="55" t="s">
        <v>658</v>
      </c>
      <c r="B162" s="41" t="s">
        <v>41</v>
      </c>
      <c r="C162" s="39" t="s">
        <v>200</v>
      </c>
      <c r="D162" s="40" t="s">
        <v>659</v>
      </c>
      <c r="E162" s="39" t="s">
        <v>576</v>
      </c>
      <c r="F162" s="39" t="s">
        <v>577</v>
      </c>
      <c r="G162" s="39">
        <v>11.0901</v>
      </c>
      <c r="H162" s="39" t="s">
        <v>578</v>
      </c>
      <c r="I162" s="39" t="s">
        <v>222</v>
      </c>
      <c r="J162" s="53">
        <v>55764.800000000003</v>
      </c>
      <c r="K162" s="53">
        <v>114587.2</v>
      </c>
      <c r="L162" s="54">
        <v>605</v>
      </c>
      <c r="M162" s="45">
        <f t="shared" si="13"/>
        <v>302.5</v>
      </c>
      <c r="N162" s="39" t="s">
        <v>390</v>
      </c>
      <c r="O162" s="38">
        <v>3</v>
      </c>
      <c r="P162" s="38">
        <v>1</v>
      </c>
      <c r="Q162" s="38">
        <v>2</v>
      </c>
      <c r="R162" s="38">
        <v>3</v>
      </c>
      <c r="S162" s="38">
        <v>1</v>
      </c>
      <c r="T162" s="46">
        <f t="shared" si="1"/>
        <v>10</v>
      </c>
      <c r="U162" s="47" t="s">
        <v>584</v>
      </c>
      <c r="V162" s="41">
        <v>150</v>
      </c>
      <c r="W162" s="39" t="s">
        <v>70</v>
      </c>
      <c r="X162" s="39" t="s">
        <v>71</v>
      </c>
      <c r="Y162" s="48">
        <v>2</v>
      </c>
      <c r="Z162" s="48">
        <v>3</v>
      </c>
      <c r="AA162" s="48">
        <v>3</v>
      </c>
      <c r="AB162" s="48"/>
      <c r="AC162" s="46">
        <f t="shared" si="6"/>
        <v>8</v>
      </c>
      <c r="AD162" s="50">
        <f t="shared" si="2"/>
        <v>18</v>
      </c>
      <c r="AE162" s="41" t="s">
        <v>79</v>
      </c>
      <c r="AF162" s="41"/>
      <c r="AG162" s="51"/>
      <c r="AH162" s="51"/>
    </row>
    <row r="163" spans="1:34" s="130" customFormat="1" ht="80.099999999999994" customHeight="1" x14ac:dyDescent="0.25">
      <c r="A163" s="55" t="s">
        <v>660</v>
      </c>
      <c r="B163" s="41" t="s">
        <v>41</v>
      </c>
      <c r="C163" s="39" t="s">
        <v>200</v>
      </c>
      <c r="D163" s="40" t="s">
        <v>661</v>
      </c>
      <c r="E163" s="39" t="s">
        <v>576</v>
      </c>
      <c r="F163" s="39" t="s">
        <v>577</v>
      </c>
      <c r="G163" s="39">
        <v>11.0901</v>
      </c>
      <c r="H163" s="39" t="s">
        <v>578</v>
      </c>
      <c r="I163" s="39" t="s">
        <v>222</v>
      </c>
      <c r="J163" s="53">
        <v>55764.800000000003</v>
      </c>
      <c r="K163" s="42">
        <v>107432</v>
      </c>
      <c r="L163" s="44">
        <v>605</v>
      </c>
      <c r="M163" s="45">
        <f t="shared" si="13"/>
        <v>302.5</v>
      </c>
      <c r="N163" s="39" t="s">
        <v>67</v>
      </c>
      <c r="O163" s="38">
        <v>3</v>
      </c>
      <c r="P163" s="38">
        <v>1</v>
      </c>
      <c r="Q163" s="38">
        <v>3</v>
      </c>
      <c r="R163" s="38">
        <v>3</v>
      </c>
      <c r="S163" s="38">
        <v>1</v>
      </c>
      <c r="T163" s="46">
        <f t="shared" si="1"/>
        <v>11</v>
      </c>
      <c r="U163" s="47" t="s">
        <v>584</v>
      </c>
      <c r="V163" s="41">
        <v>150</v>
      </c>
      <c r="W163" s="39" t="s">
        <v>70</v>
      </c>
      <c r="X163" s="39" t="s">
        <v>71</v>
      </c>
      <c r="Y163" s="48">
        <v>3</v>
      </c>
      <c r="Z163" s="48">
        <v>3</v>
      </c>
      <c r="AA163" s="48">
        <v>3</v>
      </c>
      <c r="AB163" s="48"/>
      <c r="AC163" s="46">
        <f t="shared" si="6"/>
        <v>9</v>
      </c>
      <c r="AD163" s="50">
        <f t="shared" si="2"/>
        <v>20</v>
      </c>
      <c r="AE163" s="41" t="s">
        <v>79</v>
      </c>
      <c r="AF163" s="41"/>
      <c r="AG163" s="51"/>
      <c r="AH163" s="51"/>
    </row>
    <row r="164" spans="1:34" s="130" customFormat="1" ht="80.099999999999994" customHeight="1" x14ac:dyDescent="0.25">
      <c r="A164" s="55" t="s">
        <v>662</v>
      </c>
      <c r="B164" s="41" t="s">
        <v>41</v>
      </c>
      <c r="C164" s="39" t="s">
        <v>200</v>
      </c>
      <c r="D164" s="40" t="s">
        <v>663</v>
      </c>
      <c r="E164" s="39" t="s">
        <v>576</v>
      </c>
      <c r="F164" s="39" t="s">
        <v>664</v>
      </c>
      <c r="G164" s="39">
        <v>11.0901</v>
      </c>
      <c r="H164" s="39" t="s">
        <v>381</v>
      </c>
      <c r="I164" s="39" t="s">
        <v>206</v>
      </c>
      <c r="J164" s="53">
        <v>55764.800000000003</v>
      </c>
      <c r="K164" s="42">
        <v>107432</v>
      </c>
      <c r="L164" s="44">
        <v>4642</v>
      </c>
      <c r="M164" s="45">
        <f t="shared" si="13"/>
        <v>2321</v>
      </c>
      <c r="N164" s="39" t="s">
        <v>67</v>
      </c>
      <c r="O164" s="38">
        <v>3</v>
      </c>
      <c r="P164" s="38">
        <v>2</v>
      </c>
      <c r="Q164" s="38">
        <v>3</v>
      </c>
      <c r="R164" s="38">
        <v>3</v>
      </c>
      <c r="S164" s="38">
        <v>1</v>
      </c>
      <c r="T164" s="46">
        <f t="shared" si="1"/>
        <v>12</v>
      </c>
      <c r="U164" s="47" t="s">
        <v>584</v>
      </c>
      <c r="V164" s="41">
        <v>150</v>
      </c>
      <c r="W164" s="39" t="s">
        <v>70</v>
      </c>
      <c r="X164" s="39" t="s">
        <v>71</v>
      </c>
      <c r="Y164" s="48">
        <v>3</v>
      </c>
      <c r="Z164" s="48">
        <v>3</v>
      </c>
      <c r="AA164" s="48">
        <v>3</v>
      </c>
      <c r="AB164" s="48"/>
      <c r="AC164" s="46">
        <f t="shared" si="6"/>
        <v>9</v>
      </c>
      <c r="AD164" s="50">
        <f t="shared" si="2"/>
        <v>21</v>
      </c>
      <c r="AE164" s="41" t="s">
        <v>79</v>
      </c>
      <c r="AF164" s="41"/>
      <c r="AG164" s="51"/>
      <c r="AH164" s="51"/>
    </row>
    <row r="165" spans="1:34" s="130" customFormat="1" ht="80.099999999999994" customHeight="1" x14ac:dyDescent="0.25">
      <c r="A165" s="55" t="s">
        <v>665</v>
      </c>
      <c r="B165" s="41" t="s">
        <v>41</v>
      </c>
      <c r="C165" s="39" t="s">
        <v>200</v>
      </c>
      <c r="D165" s="40" t="s">
        <v>666</v>
      </c>
      <c r="E165" s="39" t="s">
        <v>576</v>
      </c>
      <c r="F165" s="39" t="s">
        <v>667</v>
      </c>
      <c r="G165" s="90">
        <v>43.040399999999998</v>
      </c>
      <c r="H165" s="39" t="s">
        <v>668</v>
      </c>
      <c r="I165" s="39" t="s">
        <v>222</v>
      </c>
      <c r="J165" s="53">
        <f>22.4305282357*2080</f>
        <v>46655.498730255997</v>
      </c>
      <c r="K165" s="80">
        <f>39.6270133041*2080</f>
        <v>82424.187672527987</v>
      </c>
      <c r="L165" s="45" t="s">
        <v>669</v>
      </c>
      <c r="M165" s="45">
        <f t="shared" si="13"/>
        <v>301.5</v>
      </c>
      <c r="N165" s="39" t="s">
        <v>67</v>
      </c>
      <c r="O165" s="38">
        <v>2</v>
      </c>
      <c r="P165" s="38">
        <v>1</v>
      </c>
      <c r="Q165" s="38">
        <v>3</v>
      </c>
      <c r="R165" s="38">
        <v>3</v>
      </c>
      <c r="S165" s="38">
        <v>1</v>
      </c>
      <c r="T165" s="46">
        <f t="shared" si="1"/>
        <v>10</v>
      </c>
      <c r="U165" s="47" t="s">
        <v>372</v>
      </c>
      <c r="V165" s="41">
        <v>150</v>
      </c>
      <c r="W165" s="39" t="s">
        <v>70</v>
      </c>
      <c r="X165" s="39" t="s">
        <v>71</v>
      </c>
      <c r="Y165" s="48">
        <v>3</v>
      </c>
      <c r="Z165" s="48">
        <v>3</v>
      </c>
      <c r="AA165" s="48">
        <v>3</v>
      </c>
      <c r="AB165" s="48"/>
      <c r="AC165" s="46">
        <f t="shared" si="6"/>
        <v>9</v>
      </c>
      <c r="AD165" s="50">
        <f t="shared" si="2"/>
        <v>19</v>
      </c>
      <c r="AE165" s="41" t="s">
        <v>79</v>
      </c>
      <c r="AF165" s="41"/>
      <c r="AG165" s="51"/>
      <c r="AH165" s="51"/>
    </row>
    <row r="166" spans="1:34" s="130" customFormat="1" ht="80.099999999999994" customHeight="1" x14ac:dyDescent="0.25">
      <c r="A166" s="55" t="s">
        <v>670</v>
      </c>
      <c r="B166" s="41" t="s">
        <v>41</v>
      </c>
      <c r="C166" s="39" t="s">
        <v>200</v>
      </c>
      <c r="D166" s="40" t="s">
        <v>671</v>
      </c>
      <c r="E166" s="39" t="s">
        <v>576</v>
      </c>
      <c r="F166" s="39" t="s">
        <v>664</v>
      </c>
      <c r="G166" s="90">
        <v>11.010300000000001</v>
      </c>
      <c r="H166" s="39" t="s">
        <v>381</v>
      </c>
      <c r="I166" s="39" t="s">
        <v>206</v>
      </c>
      <c r="J166" s="53">
        <f t="shared" ref="J166:J168" si="14">24.8014108815*2080</f>
        <v>51586.934633520003</v>
      </c>
      <c r="K166" s="80">
        <f t="shared" ref="K166:K168" si="15">50.8476745201*2080</f>
        <v>105763.163001808</v>
      </c>
      <c r="L166" s="45" t="s">
        <v>366</v>
      </c>
      <c r="M166" s="45">
        <f t="shared" si="13"/>
        <v>2321</v>
      </c>
      <c r="N166" s="39" t="s">
        <v>130</v>
      </c>
      <c r="O166" s="38">
        <v>3</v>
      </c>
      <c r="P166" s="38">
        <v>2</v>
      </c>
      <c r="Q166" s="38">
        <v>3</v>
      </c>
      <c r="R166" s="38">
        <v>3</v>
      </c>
      <c r="S166" s="38">
        <v>1</v>
      </c>
      <c r="T166" s="46">
        <f t="shared" si="1"/>
        <v>12</v>
      </c>
      <c r="U166" s="47" t="s">
        <v>210</v>
      </c>
      <c r="V166" s="41">
        <v>75</v>
      </c>
      <c r="W166" s="39" t="s">
        <v>70</v>
      </c>
      <c r="X166" s="39" t="s">
        <v>71</v>
      </c>
      <c r="Y166" s="48">
        <v>3</v>
      </c>
      <c r="Z166" s="48">
        <v>2</v>
      </c>
      <c r="AA166" s="48">
        <v>3</v>
      </c>
      <c r="AB166" s="48"/>
      <c r="AC166" s="46">
        <f t="shared" si="6"/>
        <v>8</v>
      </c>
      <c r="AD166" s="50">
        <f t="shared" si="2"/>
        <v>20</v>
      </c>
      <c r="AE166" s="41" t="s">
        <v>79</v>
      </c>
      <c r="AF166" s="41"/>
      <c r="AG166" s="51"/>
      <c r="AH166" s="51"/>
    </row>
    <row r="167" spans="1:34" s="130" customFormat="1" ht="80.099999999999994" customHeight="1" x14ac:dyDescent="0.25">
      <c r="A167" s="55" t="s">
        <v>672</v>
      </c>
      <c r="B167" s="41" t="s">
        <v>41</v>
      </c>
      <c r="C167" s="39" t="s">
        <v>200</v>
      </c>
      <c r="D167" s="40" t="s">
        <v>673</v>
      </c>
      <c r="E167" s="39" t="s">
        <v>576</v>
      </c>
      <c r="F167" s="39" t="s">
        <v>664</v>
      </c>
      <c r="G167" s="90">
        <v>11.010300000000001</v>
      </c>
      <c r="H167" s="39" t="s">
        <v>381</v>
      </c>
      <c r="I167" s="39" t="s">
        <v>206</v>
      </c>
      <c r="J167" s="53">
        <f t="shared" si="14"/>
        <v>51586.934633520003</v>
      </c>
      <c r="K167" s="80">
        <f t="shared" si="15"/>
        <v>105763.163001808</v>
      </c>
      <c r="L167" s="45" t="s">
        <v>366</v>
      </c>
      <c r="M167" s="45">
        <f t="shared" si="13"/>
        <v>2321</v>
      </c>
      <c r="N167" s="39" t="s">
        <v>130</v>
      </c>
      <c r="O167" s="38">
        <v>3</v>
      </c>
      <c r="P167" s="38">
        <v>2</v>
      </c>
      <c r="Q167" s="38">
        <v>3</v>
      </c>
      <c r="R167" s="38">
        <v>3</v>
      </c>
      <c r="S167" s="38">
        <v>1</v>
      </c>
      <c r="T167" s="46">
        <f t="shared" si="1"/>
        <v>12</v>
      </c>
      <c r="U167" s="47" t="s">
        <v>210</v>
      </c>
      <c r="V167" s="41">
        <v>120</v>
      </c>
      <c r="W167" s="39" t="s">
        <v>70</v>
      </c>
      <c r="X167" s="39" t="s">
        <v>71</v>
      </c>
      <c r="Y167" s="48">
        <v>3</v>
      </c>
      <c r="Z167" s="48">
        <v>3</v>
      </c>
      <c r="AA167" s="48">
        <v>3</v>
      </c>
      <c r="AB167" s="48"/>
      <c r="AC167" s="46">
        <f t="shared" si="6"/>
        <v>9</v>
      </c>
      <c r="AD167" s="50">
        <f t="shared" si="2"/>
        <v>21</v>
      </c>
      <c r="AE167" s="41" t="s">
        <v>79</v>
      </c>
      <c r="AF167" s="41"/>
      <c r="AG167" s="51"/>
      <c r="AH167" s="51"/>
    </row>
    <row r="168" spans="1:34" s="130" customFormat="1" ht="80.099999999999994" customHeight="1" x14ac:dyDescent="0.25">
      <c r="A168" s="55" t="s">
        <v>674</v>
      </c>
      <c r="B168" s="41" t="s">
        <v>41</v>
      </c>
      <c r="C168" s="39" t="s">
        <v>200</v>
      </c>
      <c r="D168" s="40" t="s">
        <v>675</v>
      </c>
      <c r="E168" s="39" t="s">
        <v>576</v>
      </c>
      <c r="F168" s="39" t="s">
        <v>664</v>
      </c>
      <c r="G168" s="90">
        <v>11.010300000000001</v>
      </c>
      <c r="H168" s="39" t="s">
        <v>381</v>
      </c>
      <c r="I168" s="39" t="s">
        <v>206</v>
      </c>
      <c r="J168" s="53">
        <f t="shared" si="14"/>
        <v>51586.934633520003</v>
      </c>
      <c r="K168" s="80">
        <f t="shared" si="15"/>
        <v>105763.163001808</v>
      </c>
      <c r="L168" s="45" t="s">
        <v>366</v>
      </c>
      <c r="M168" s="45">
        <f t="shared" si="13"/>
        <v>2321</v>
      </c>
      <c r="N168" s="39" t="s">
        <v>130</v>
      </c>
      <c r="O168" s="38">
        <v>3</v>
      </c>
      <c r="P168" s="38">
        <v>2</v>
      </c>
      <c r="Q168" s="38">
        <v>3</v>
      </c>
      <c r="R168" s="38">
        <v>3</v>
      </c>
      <c r="S168" s="38">
        <v>1</v>
      </c>
      <c r="T168" s="46">
        <f t="shared" si="1"/>
        <v>12</v>
      </c>
      <c r="U168" s="47" t="s">
        <v>210</v>
      </c>
      <c r="V168" s="41">
        <v>120</v>
      </c>
      <c r="W168" s="39" t="s">
        <v>70</v>
      </c>
      <c r="X168" s="39" t="s">
        <v>71</v>
      </c>
      <c r="Y168" s="48">
        <v>3</v>
      </c>
      <c r="Z168" s="48">
        <v>3</v>
      </c>
      <c r="AA168" s="48">
        <v>3</v>
      </c>
      <c r="AB168" s="48"/>
      <c r="AC168" s="46">
        <f t="shared" si="6"/>
        <v>9</v>
      </c>
      <c r="AD168" s="50">
        <f t="shared" si="2"/>
        <v>21</v>
      </c>
      <c r="AE168" s="41" t="s">
        <v>79</v>
      </c>
      <c r="AF168" s="41"/>
      <c r="AG168" s="51"/>
      <c r="AH168" s="51"/>
    </row>
    <row r="169" spans="1:34" s="130" customFormat="1" ht="80.099999999999994" customHeight="1" x14ac:dyDescent="0.25">
      <c r="A169" s="55" t="s">
        <v>676</v>
      </c>
      <c r="B169" s="41" t="s">
        <v>41</v>
      </c>
      <c r="C169" s="39" t="s">
        <v>200</v>
      </c>
      <c r="D169" s="40" t="s">
        <v>677</v>
      </c>
      <c r="E169" s="39" t="s">
        <v>614</v>
      </c>
      <c r="F169" s="39" t="s">
        <v>577</v>
      </c>
      <c r="G169" s="39">
        <v>11.0901</v>
      </c>
      <c r="H169" s="39" t="s">
        <v>578</v>
      </c>
      <c r="I169" s="39" t="s">
        <v>222</v>
      </c>
      <c r="J169" s="53">
        <v>55764.800000000003</v>
      </c>
      <c r="K169" s="53">
        <v>114587.2</v>
      </c>
      <c r="L169" s="54">
        <v>605</v>
      </c>
      <c r="M169" s="45">
        <f t="shared" si="13"/>
        <v>302.5</v>
      </c>
      <c r="N169" s="39" t="s">
        <v>67</v>
      </c>
      <c r="O169" s="38">
        <v>3</v>
      </c>
      <c r="P169" s="38">
        <v>1</v>
      </c>
      <c r="Q169" s="38">
        <v>3</v>
      </c>
      <c r="R169" s="38">
        <v>3</v>
      </c>
      <c r="S169" s="38">
        <v>1</v>
      </c>
      <c r="T169" s="46">
        <f t="shared" si="1"/>
        <v>11</v>
      </c>
      <c r="U169" s="47" t="s">
        <v>584</v>
      </c>
      <c r="V169" s="41">
        <v>70</v>
      </c>
      <c r="W169" s="39" t="s">
        <v>70</v>
      </c>
      <c r="X169" s="39" t="s">
        <v>71</v>
      </c>
      <c r="Y169" s="48">
        <v>3</v>
      </c>
      <c r="Z169" s="48">
        <v>2</v>
      </c>
      <c r="AA169" s="48">
        <v>3</v>
      </c>
      <c r="AB169" s="48"/>
      <c r="AC169" s="46">
        <f t="shared" si="6"/>
        <v>8</v>
      </c>
      <c r="AD169" s="50">
        <f t="shared" si="2"/>
        <v>19</v>
      </c>
      <c r="AE169" s="41" t="s">
        <v>79</v>
      </c>
      <c r="AF169" s="41"/>
      <c r="AG169" s="51"/>
      <c r="AH169" s="51"/>
    </row>
    <row r="170" spans="1:34" s="130" customFormat="1" ht="80.099999999999994" customHeight="1" x14ac:dyDescent="0.25">
      <c r="A170" s="55" t="s">
        <v>678</v>
      </c>
      <c r="B170" s="41" t="s">
        <v>41</v>
      </c>
      <c r="C170" s="39" t="s">
        <v>200</v>
      </c>
      <c r="D170" s="40" t="s">
        <v>679</v>
      </c>
      <c r="E170" s="39" t="s">
        <v>576</v>
      </c>
      <c r="F170" s="39" t="s">
        <v>577</v>
      </c>
      <c r="G170" s="39">
        <v>11.0901</v>
      </c>
      <c r="H170" s="39" t="s">
        <v>578</v>
      </c>
      <c r="I170" s="39" t="s">
        <v>222</v>
      </c>
      <c r="J170" s="53">
        <v>55764.800000000003</v>
      </c>
      <c r="K170" s="53">
        <v>114587.2</v>
      </c>
      <c r="L170" s="54">
        <v>605</v>
      </c>
      <c r="M170" s="45">
        <f t="shared" si="13"/>
        <v>302.5</v>
      </c>
      <c r="N170" s="39" t="s">
        <v>67</v>
      </c>
      <c r="O170" s="38">
        <v>3</v>
      </c>
      <c r="P170" s="38">
        <v>1</v>
      </c>
      <c r="Q170" s="38">
        <v>3</v>
      </c>
      <c r="R170" s="38">
        <v>3</v>
      </c>
      <c r="S170" s="38">
        <v>1</v>
      </c>
      <c r="T170" s="46">
        <f t="shared" si="1"/>
        <v>11</v>
      </c>
      <c r="U170" s="47" t="s">
        <v>584</v>
      </c>
      <c r="V170" s="41">
        <v>120</v>
      </c>
      <c r="W170" s="39" t="s">
        <v>70</v>
      </c>
      <c r="X170" s="39" t="s">
        <v>71</v>
      </c>
      <c r="Y170" s="48">
        <v>3</v>
      </c>
      <c r="Z170" s="48">
        <v>3</v>
      </c>
      <c r="AA170" s="48">
        <v>3</v>
      </c>
      <c r="AB170" s="48"/>
      <c r="AC170" s="46">
        <f t="shared" si="6"/>
        <v>9</v>
      </c>
      <c r="AD170" s="50">
        <f t="shared" si="2"/>
        <v>20</v>
      </c>
      <c r="AE170" s="41" t="s">
        <v>79</v>
      </c>
      <c r="AF170" s="41"/>
      <c r="AG170" s="51"/>
      <c r="AH170" s="51"/>
    </row>
    <row r="171" spans="1:34" s="130" customFormat="1" ht="80.099999999999994" customHeight="1" x14ac:dyDescent="0.25">
      <c r="A171" s="55" t="s">
        <v>680</v>
      </c>
      <c r="B171" s="41" t="s">
        <v>41</v>
      </c>
      <c r="C171" s="39" t="s">
        <v>200</v>
      </c>
      <c r="D171" s="40" t="s">
        <v>681</v>
      </c>
      <c r="E171" s="39" t="s">
        <v>576</v>
      </c>
      <c r="F171" s="39" t="s">
        <v>682</v>
      </c>
      <c r="G171" s="39">
        <v>11.030099999999999</v>
      </c>
      <c r="H171" s="39" t="s">
        <v>683</v>
      </c>
      <c r="I171" s="39" t="s">
        <v>222</v>
      </c>
      <c r="J171" s="53">
        <v>38064</v>
      </c>
      <c r="K171" s="53">
        <v>89190.399999999994</v>
      </c>
      <c r="L171" s="39">
        <v>1493</v>
      </c>
      <c r="M171" s="45">
        <f t="shared" si="13"/>
        <v>746.5</v>
      </c>
      <c r="N171" s="39" t="s">
        <v>67</v>
      </c>
      <c r="O171" s="38">
        <v>3</v>
      </c>
      <c r="P171" s="38">
        <v>2</v>
      </c>
      <c r="Q171" s="38">
        <v>3</v>
      </c>
      <c r="R171" s="38">
        <v>3</v>
      </c>
      <c r="S171" s="38">
        <v>1</v>
      </c>
      <c r="T171" s="46">
        <f t="shared" si="1"/>
        <v>12</v>
      </c>
      <c r="U171" s="47" t="s">
        <v>684</v>
      </c>
      <c r="V171" s="41">
        <v>80</v>
      </c>
      <c r="W171" s="39" t="s">
        <v>70</v>
      </c>
      <c r="X171" s="39" t="s">
        <v>71</v>
      </c>
      <c r="Y171" s="48">
        <v>3</v>
      </c>
      <c r="Z171" s="48">
        <v>2</v>
      </c>
      <c r="AA171" s="48">
        <v>3</v>
      </c>
      <c r="AB171" s="48"/>
      <c r="AC171" s="46">
        <f t="shared" si="6"/>
        <v>8</v>
      </c>
      <c r="AD171" s="50">
        <f t="shared" si="2"/>
        <v>20</v>
      </c>
      <c r="AE171" s="41" t="s">
        <v>79</v>
      </c>
      <c r="AF171" s="41"/>
      <c r="AG171" s="51"/>
      <c r="AH171" s="51"/>
    </row>
    <row r="172" spans="1:34" s="130" customFormat="1" ht="80.099999999999994" customHeight="1" x14ac:dyDescent="0.25">
      <c r="A172" s="38" t="s">
        <v>685</v>
      </c>
      <c r="B172" s="41" t="s">
        <v>41</v>
      </c>
      <c r="C172" s="39" t="s">
        <v>200</v>
      </c>
      <c r="D172" s="40" t="s">
        <v>686</v>
      </c>
      <c r="E172" s="39" t="s">
        <v>687</v>
      </c>
      <c r="F172" s="39" t="s">
        <v>577</v>
      </c>
      <c r="G172" s="39">
        <v>11.090199999999999</v>
      </c>
      <c r="H172" s="39" t="s">
        <v>578</v>
      </c>
      <c r="I172" s="39" t="s">
        <v>222</v>
      </c>
      <c r="J172" s="53">
        <v>55764.800000000003</v>
      </c>
      <c r="K172" s="53">
        <v>114587.2</v>
      </c>
      <c r="L172" s="39">
        <v>605</v>
      </c>
      <c r="M172" s="45">
        <f t="shared" si="13"/>
        <v>302.5</v>
      </c>
      <c r="N172" s="39" t="s">
        <v>67</v>
      </c>
      <c r="O172" s="38">
        <v>3</v>
      </c>
      <c r="P172" s="38">
        <v>1</v>
      </c>
      <c r="Q172" s="38">
        <v>3</v>
      </c>
      <c r="R172" s="38">
        <v>3</v>
      </c>
      <c r="S172" s="38">
        <v>1</v>
      </c>
      <c r="T172" s="46">
        <f t="shared" si="1"/>
        <v>11</v>
      </c>
      <c r="U172" s="47" t="s">
        <v>688</v>
      </c>
      <c r="V172" s="41">
        <v>120</v>
      </c>
      <c r="W172" s="39" t="s">
        <v>78</v>
      </c>
      <c r="X172" s="39" t="s">
        <v>71</v>
      </c>
      <c r="Y172" s="48">
        <v>2</v>
      </c>
      <c r="Z172" s="48">
        <v>3</v>
      </c>
      <c r="AA172" s="48">
        <v>3</v>
      </c>
      <c r="AB172" s="48"/>
      <c r="AC172" s="46">
        <f t="shared" si="6"/>
        <v>8</v>
      </c>
      <c r="AD172" s="50">
        <f t="shared" si="2"/>
        <v>19</v>
      </c>
      <c r="AE172" s="41" t="s">
        <v>79</v>
      </c>
      <c r="AF172" s="41"/>
      <c r="AG172" s="51"/>
      <c r="AH172" s="51"/>
    </row>
    <row r="173" spans="1:34" s="130" customFormat="1" ht="80.099999999999994" customHeight="1" x14ac:dyDescent="0.25">
      <c r="A173" s="55" t="s">
        <v>689</v>
      </c>
      <c r="B173" s="41" t="s">
        <v>41</v>
      </c>
      <c r="C173" s="39" t="s">
        <v>200</v>
      </c>
      <c r="D173" s="40" t="s">
        <v>690</v>
      </c>
      <c r="E173" s="39" t="s">
        <v>691</v>
      </c>
      <c r="F173" s="39" t="s">
        <v>589</v>
      </c>
      <c r="G173" s="39">
        <v>15.1204</v>
      </c>
      <c r="H173" s="39" t="s">
        <v>590</v>
      </c>
      <c r="I173" s="39" t="s">
        <v>222</v>
      </c>
      <c r="J173" s="53">
        <v>48110.400000000001</v>
      </c>
      <c r="K173" s="53">
        <v>103812.8</v>
      </c>
      <c r="L173" s="54">
        <v>1198</v>
      </c>
      <c r="M173" s="45">
        <f t="shared" si="13"/>
        <v>599</v>
      </c>
      <c r="N173" s="39" t="s">
        <v>130</v>
      </c>
      <c r="O173" s="38">
        <v>3</v>
      </c>
      <c r="P173" s="38">
        <v>2</v>
      </c>
      <c r="Q173" s="38">
        <v>3</v>
      </c>
      <c r="R173" s="38">
        <v>3</v>
      </c>
      <c r="S173" s="38">
        <v>1</v>
      </c>
      <c r="T173" s="46">
        <f t="shared" si="1"/>
        <v>12</v>
      </c>
      <c r="U173" s="47" t="s">
        <v>419</v>
      </c>
      <c r="V173" s="41">
        <v>150</v>
      </c>
      <c r="W173" s="39" t="s">
        <v>70</v>
      </c>
      <c r="X173" s="39" t="s">
        <v>71</v>
      </c>
      <c r="Y173" s="48">
        <v>3</v>
      </c>
      <c r="Z173" s="48">
        <v>3</v>
      </c>
      <c r="AA173" s="48">
        <v>3</v>
      </c>
      <c r="AB173" s="48"/>
      <c r="AC173" s="46">
        <f t="shared" si="6"/>
        <v>9</v>
      </c>
      <c r="AD173" s="50">
        <f t="shared" si="2"/>
        <v>21</v>
      </c>
      <c r="AE173" s="41" t="s">
        <v>79</v>
      </c>
      <c r="AF173" s="41"/>
      <c r="AG173" s="51"/>
      <c r="AH173" s="51"/>
    </row>
    <row r="174" spans="1:34" s="130" customFormat="1" ht="80.099999999999994" customHeight="1" x14ac:dyDescent="0.25">
      <c r="A174" s="38" t="s">
        <v>692</v>
      </c>
      <c r="B174" s="41" t="s">
        <v>41</v>
      </c>
      <c r="C174" s="39" t="s">
        <v>200</v>
      </c>
      <c r="D174" s="40" t="s">
        <v>693</v>
      </c>
      <c r="E174" s="39" t="s">
        <v>694</v>
      </c>
      <c r="F174" s="39" t="s">
        <v>695</v>
      </c>
      <c r="G174" s="39">
        <v>43.040399999999998</v>
      </c>
      <c r="H174" s="39" t="s">
        <v>696</v>
      </c>
      <c r="I174" s="39" t="s">
        <v>222</v>
      </c>
      <c r="J174" s="53">
        <v>46654.400000000001</v>
      </c>
      <c r="K174" s="53">
        <v>93038.399999999994</v>
      </c>
      <c r="L174" s="39">
        <v>603</v>
      </c>
      <c r="M174" s="45">
        <f t="shared" si="13"/>
        <v>301.5</v>
      </c>
      <c r="N174" s="39" t="s">
        <v>130</v>
      </c>
      <c r="O174" s="38">
        <v>3</v>
      </c>
      <c r="P174" s="38">
        <v>1</v>
      </c>
      <c r="Q174" s="38">
        <v>3</v>
      </c>
      <c r="R174" s="38">
        <v>3</v>
      </c>
      <c r="S174" s="38">
        <v>1</v>
      </c>
      <c r="T174" s="46">
        <f t="shared" si="1"/>
        <v>11</v>
      </c>
      <c r="U174" s="47" t="s">
        <v>697</v>
      </c>
      <c r="V174" s="41">
        <v>210</v>
      </c>
      <c r="W174" s="39" t="s">
        <v>78</v>
      </c>
      <c r="X174" s="39" t="s">
        <v>71</v>
      </c>
      <c r="Y174" s="48">
        <v>2</v>
      </c>
      <c r="Z174" s="48">
        <v>3</v>
      </c>
      <c r="AA174" s="48">
        <v>3</v>
      </c>
      <c r="AB174" s="48"/>
      <c r="AC174" s="46">
        <f t="shared" si="6"/>
        <v>8</v>
      </c>
      <c r="AD174" s="50">
        <f t="shared" si="2"/>
        <v>19</v>
      </c>
      <c r="AE174" s="41" t="s">
        <v>79</v>
      </c>
      <c r="AF174" s="41"/>
      <c r="AG174" s="51"/>
      <c r="AH174" s="51"/>
    </row>
    <row r="175" spans="1:34" s="130" customFormat="1" ht="80.099999999999994" customHeight="1" x14ac:dyDescent="0.25">
      <c r="A175" s="38" t="s">
        <v>698</v>
      </c>
      <c r="B175" s="41" t="s">
        <v>41</v>
      </c>
      <c r="C175" s="39" t="s">
        <v>200</v>
      </c>
      <c r="D175" s="40" t="s">
        <v>699</v>
      </c>
      <c r="E175" s="39" t="s">
        <v>216</v>
      </c>
      <c r="F175" s="39" t="s">
        <v>700</v>
      </c>
      <c r="G175" s="39">
        <v>30.7102</v>
      </c>
      <c r="H175" s="39" t="s">
        <v>701</v>
      </c>
      <c r="I175" s="39" t="s">
        <v>222</v>
      </c>
      <c r="J175" s="53">
        <v>43950.400000000001</v>
      </c>
      <c r="K175" s="53">
        <v>100568</v>
      </c>
      <c r="L175" s="39">
        <v>4756</v>
      </c>
      <c r="M175" s="45">
        <f t="shared" si="13"/>
        <v>2378</v>
      </c>
      <c r="N175" s="39" t="s">
        <v>130</v>
      </c>
      <c r="O175" s="38">
        <v>3</v>
      </c>
      <c r="P175" s="38">
        <v>2</v>
      </c>
      <c r="Q175" s="38">
        <v>3</v>
      </c>
      <c r="R175" s="38">
        <v>3</v>
      </c>
      <c r="S175" s="38">
        <v>1</v>
      </c>
      <c r="T175" s="46">
        <f t="shared" si="1"/>
        <v>12</v>
      </c>
      <c r="U175" s="47" t="s">
        <v>702</v>
      </c>
      <c r="V175" s="41">
        <v>210</v>
      </c>
      <c r="W175" s="39" t="s">
        <v>78</v>
      </c>
      <c r="X175" s="39" t="s">
        <v>71</v>
      </c>
      <c r="Y175" s="48">
        <v>2</v>
      </c>
      <c r="Z175" s="48">
        <v>3</v>
      </c>
      <c r="AA175" s="48">
        <v>3</v>
      </c>
      <c r="AB175" s="48"/>
      <c r="AC175" s="46">
        <f t="shared" si="6"/>
        <v>8</v>
      </c>
      <c r="AD175" s="50">
        <f t="shared" si="2"/>
        <v>20</v>
      </c>
      <c r="AE175" s="41" t="s">
        <v>79</v>
      </c>
      <c r="AF175" s="41"/>
      <c r="AG175" s="51"/>
      <c r="AH175" s="51"/>
    </row>
    <row r="176" spans="1:34" s="130" customFormat="1" ht="80.099999999999994" customHeight="1" x14ac:dyDescent="0.25">
      <c r="A176" s="38" t="s">
        <v>703</v>
      </c>
      <c r="B176" s="41" t="s">
        <v>41</v>
      </c>
      <c r="C176" s="39" t="s">
        <v>200</v>
      </c>
      <c r="D176" s="40" t="s">
        <v>704</v>
      </c>
      <c r="E176" s="39" t="s">
        <v>204</v>
      </c>
      <c r="F176" s="39" t="s">
        <v>358</v>
      </c>
      <c r="G176" s="90">
        <v>43.040399999999998</v>
      </c>
      <c r="H176" s="39" t="s">
        <v>359</v>
      </c>
      <c r="I176" s="39" t="s">
        <v>206</v>
      </c>
      <c r="J176" s="53">
        <f>22.4305282357*2080</f>
        <v>46655.498730255997</v>
      </c>
      <c r="K176" s="80">
        <f>39.6270133041*2080</f>
        <v>82424.187672527987</v>
      </c>
      <c r="L176" s="45" t="s">
        <v>366</v>
      </c>
      <c r="M176" s="45">
        <f t="shared" si="13"/>
        <v>2321</v>
      </c>
      <c r="N176" s="39" t="s">
        <v>390</v>
      </c>
      <c r="O176" s="38">
        <v>2</v>
      </c>
      <c r="P176" s="38">
        <v>2</v>
      </c>
      <c r="Q176" s="38">
        <v>3</v>
      </c>
      <c r="R176" s="38">
        <v>3</v>
      </c>
      <c r="S176" s="38">
        <v>1</v>
      </c>
      <c r="T176" s="46">
        <f t="shared" si="1"/>
        <v>11</v>
      </c>
      <c r="U176" s="47" t="s">
        <v>705</v>
      </c>
      <c r="V176" s="41">
        <v>120</v>
      </c>
      <c r="W176" s="39" t="s">
        <v>78</v>
      </c>
      <c r="X176" s="39" t="s">
        <v>71</v>
      </c>
      <c r="Y176" s="48">
        <v>2</v>
      </c>
      <c r="Z176" s="48">
        <v>3</v>
      </c>
      <c r="AA176" s="48">
        <v>3</v>
      </c>
      <c r="AB176" s="48"/>
      <c r="AC176" s="46">
        <f t="shared" si="6"/>
        <v>8</v>
      </c>
      <c r="AD176" s="50">
        <f t="shared" si="2"/>
        <v>19</v>
      </c>
      <c r="AE176" s="41" t="s">
        <v>79</v>
      </c>
      <c r="AF176" s="41"/>
      <c r="AG176" s="51"/>
      <c r="AH176" s="51"/>
    </row>
    <row r="177" spans="1:34" s="130" customFormat="1" ht="80.099999999999994" customHeight="1" x14ac:dyDescent="0.25">
      <c r="A177" s="55" t="s">
        <v>706</v>
      </c>
      <c r="B177" s="41" t="s">
        <v>41</v>
      </c>
      <c r="C177" s="39" t="s">
        <v>200</v>
      </c>
      <c r="D177" s="40" t="s">
        <v>707</v>
      </c>
      <c r="E177" s="39" t="s">
        <v>708</v>
      </c>
      <c r="F177" s="39" t="s">
        <v>577</v>
      </c>
      <c r="G177" s="39">
        <v>11.0901</v>
      </c>
      <c r="H177" s="39" t="s">
        <v>578</v>
      </c>
      <c r="I177" s="39" t="s">
        <v>222</v>
      </c>
      <c r="J177" s="53">
        <v>55764.800000000003</v>
      </c>
      <c r="K177" s="53">
        <v>114587.2</v>
      </c>
      <c r="L177" s="54">
        <v>605</v>
      </c>
      <c r="M177" s="45">
        <f t="shared" si="13"/>
        <v>302.5</v>
      </c>
      <c r="N177" s="39" t="s">
        <v>130</v>
      </c>
      <c r="O177" s="38">
        <v>3</v>
      </c>
      <c r="P177" s="38">
        <v>1</v>
      </c>
      <c r="Q177" s="38">
        <v>3</v>
      </c>
      <c r="R177" s="38">
        <v>3</v>
      </c>
      <c r="S177" s="38">
        <v>1</v>
      </c>
      <c r="T177" s="46">
        <f t="shared" si="1"/>
        <v>11</v>
      </c>
      <c r="U177" s="47" t="s">
        <v>584</v>
      </c>
      <c r="V177" s="41">
        <v>120</v>
      </c>
      <c r="W177" s="39" t="s">
        <v>70</v>
      </c>
      <c r="X177" s="39" t="s">
        <v>71</v>
      </c>
      <c r="Y177" s="48">
        <v>2</v>
      </c>
      <c r="Z177" s="48">
        <v>3</v>
      </c>
      <c r="AA177" s="48">
        <v>3</v>
      </c>
      <c r="AB177" s="48"/>
      <c r="AC177" s="46">
        <f t="shared" si="6"/>
        <v>8</v>
      </c>
      <c r="AD177" s="50">
        <f t="shared" si="2"/>
        <v>19</v>
      </c>
      <c r="AE177" s="41" t="s">
        <v>79</v>
      </c>
      <c r="AF177" s="41"/>
      <c r="AG177" s="51"/>
      <c r="AH177" s="51"/>
    </row>
    <row r="178" spans="1:34" s="130" customFormat="1" ht="80.099999999999994" customHeight="1" x14ac:dyDescent="0.25">
      <c r="A178" s="38" t="s">
        <v>709</v>
      </c>
      <c r="B178" s="41" t="s">
        <v>41</v>
      </c>
      <c r="C178" s="39" t="s">
        <v>200</v>
      </c>
      <c r="D178" s="40" t="s">
        <v>710</v>
      </c>
      <c r="E178" s="39" t="s">
        <v>694</v>
      </c>
      <c r="F178" s="39" t="s">
        <v>695</v>
      </c>
      <c r="G178" s="39">
        <v>43.040399999999998</v>
      </c>
      <c r="H178" s="39" t="s">
        <v>696</v>
      </c>
      <c r="I178" s="39" t="s">
        <v>222</v>
      </c>
      <c r="J178" s="53">
        <v>46654.400000000001</v>
      </c>
      <c r="K178" s="53">
        <v>93038.399999999994</v>
      </c>
      <c r="L178" s="39">
        <v>603</v>
      </c>
      <c r="M178" s="45">
        <f t="shared" si="13"/>
        <v>301.5</v>
      </c>
      <c r="N178" s="39" t="s">
        <v>130</v>
      </c>
      <c r="O178" s="38">
        <v>3</v>
      </c>
      <c r="P178" s="38">
        <v>1</v>
      </c>
      <c r="Q178" s="38">
        <v>3</v>
      </c>
      <c r="R178" s="38">
        <v>3</v>
      </c>
      <c r="S178" s="38">
        <v>1</v>
      </c>
      <c r="T178" s="46">
        <f t="shared" si="1"/>
        <v>11</v>
      </c>
      <c r="U178" s="47" t="s">
        <v>697</v>
      </c>
      <c r="V178" s="41">
        <v>160</v>
      </c>
      <c r="W178" s="39" t="s">
        <v>78</v>
      </c>
      <c r="X178" s="39" t="s">
        <v>71</v>
      </c>
      <c r="Y178" s="48">
        <v>3</v>
      </c>
      <c r="Z178" s="48">
        <v>3</v>
      </c>
      <c r="AA178" s="48">
        <v>3</v>
      </c>
      <c r="AB178" s="48"/>
      <c r="AC178" s="46">
        <f t="shared" si="6"/>
        <v>9</v>
      </c>
      <c r="AD178" s="50">
        <f t="shared" si="2"/>
        <v>20</v>
      </c>
      <c r="AE178" s="41" t="s">
        <v>79</v>
      </c>
      <c r="AF178" s="41"/>
      <c r="AG178" s="51"/>
      <c r="AH178" s="51"/>
    </row>
    <row r="179" spans="1:34" s="130" customFormat="1" ht="80.099999999999994" customHeight="1" x14ac:dyDescent="0.25">
      <c r="A179" s="55" t="s">
        <v>711</v>
      </c>
      <c r="B179" s="41" t="s">
        <v>41</v>
      </c>
      <c r="C179" s="39" t="s">
        <v>200</v>
      </c>
      <c r="D179" s="40" t="s">
        <v>712</v>
      </c>
      <c r="E179" s="39" t="s">
        <v>576</v>
      </c>
      <c r="F179" s="39" t="s">
        <v>589</v>
      </c>
      <c r="G179" s="39">
        <v>15.1204</v>
      </c>
      <c r="H179" s="39" t="s">
        <v>590</v>
      </c>
      <c r="I179" s="39" t="s">
        <v>222</v>
      </c>
      <c r="J179" s="53">
        <v>48110.400000000001</v>
      </c>
      <c r="K179" s="53">
        <v>103812.8</v>
      </c>
      <c r="L179" s="54">
        <v>1198</v>
      </c>
      <c r="M179" s="45">
        <f t="shared" si="13"/>
        <v>599</v>
      </c>
      <c r="N179" s="39" t="s">
        <v>130</v>
      </c>
      <c r="O179" s="38">
        <v>3</v>
      </c>
      <c r="P179" s="38">
        <v>2</v>
      </c>
      <c r="Q179" s="38">
        <v>3</v>
      </c>
      <c r="R179" s="38">
        <v>3</v>
      </c>
      <c r="S179" s="38">
        <v>1</v>
      </c>
      <c r="T179" s="46">
        <f t="shared" si="1"/>
        <v>12</v>
      </c>
      <c r="U179" s="47" t="s">
        <v>419</v>
      </c>
      <c r="V179" s="41">
        <v>40</v>
      </c>
      <c r="W179" s="39" t="s">
        <v>70</v>
      </c>
      <c r="X179" s="39" t="s">
        <v>71</v>
      </c>
      <c r="Y179" s="48">
        <v>3</v>
      </c>
      <c r="Z179" s="48">
        <v>2</v>
      </c>
      <c r="AA179" s="48">
        <v>3</v>
      </c>
      <c r="AB179" s="48"/>
      <c r="AC179" s="46">
        <f t="shared" si="6"/>
        <v>8</v>
      </c>
      <c r="AD179" s="50">
        <f t="shared" si="2"/>
        <v>20</v>
      </c>
      <c r="AE179" s="41" t="s">
        <v>79</v>
      </c>
      <c r="AF179" s="41"/>
      <c r="AG179" s="51"/>
      <c r="AH179" s="51"/>
    </row>
    <row r="180" spans="1:34" s="130" customFormat="1" ht="80.099999999999994" customHeight="1" x14ac:dyDescent="0.25">
      <c r="A180" s="55" t="s">
        <v>713</v>
      </c>
      <c r="B180" s="41" t="s">
        <v>41</v>
      </c>
      <c r="C180" s="39" t="s">
        <v>200</v>
      </c>
      <c r="D180" s="40" t="s">
        <v>714</v>
      </c>
      <c r="E180" s="39" t="s">
        <v>576</v>
      </c>
      <c r="F180" s="39" t="s">
        <v>577</v>
      </c>
      <c r="G180" s="39">
        <v>11.0901</v>
      </c>
      <c r="H180" s="39" t="s">
        <v>578</v>
      </c>
      <c r="I180" s="39" t="s">
        <v>222</v>
      </c>
      <c r="J180" s="53">
        <v>55764.800000000003</v>
      </c>
      <c r="K180" s="53">
        <v>114587.2</v>
      </c>
      <c r="L180" s="54">
        <v>605</v>
      </c>
      <c r="M180" s="45">
        <f t="shared" si="13"/>
        <v>302.5</v>
      </c>
      <c r="N180" s="39" t="s">
        <v>130</v>
      </c>
      <c r="O180" s="38">
        <v>3</v>
      </c>
      <c r="P180" s="38">
        <v>1</v>
      </c>
      <c r="Q180" s="38">
        <v>3</v>
      </c>
      <c r="R180" s="38">
        <v>3</v>
      </c>
      <c r="S180" s="38">
        <v>1</v>
      </c>
      <c r="T180" s="46">
        <f t="shared" si="1"/>
        <v>11</v>
      </c>
      <c r="U180" s="47" t="s">
        <v>584</v>
      </c>
      <c r="V180" s="41">
        <v>40</v>
      </c>
      <c r="W180" s="39" t="s">
        <v>70</v>
      </c>
      <c r="X180" s="39" t="s">
        <v>71</v>
      </c>
      <c r="Y180" s="48">
        <v>3</v>
      </c>
      <c r="Z180" s="48">
        <v>2</v>
      </c>
      <c r="AA180" s="48">
        <v>3</v>
      </c>
      <c r="AB180" s="48"/>
      <c r="AC180" s="46">
        <f t="shared" si="6"/>
        <v>8</v>
      </c>
      <c r="AD180" s="50">
        <f t="shared" si="2"/>
        <v>19</v>
      </c>
      <c r="AE180" s="41" t="s">
        <v>79</v>
      </c>
      <c r="AF180" s="41"/>
      <c r="AG180" s="51"/>
      <c r="AH180" s="51"/>
    </row>
    <row r="181" spans="1:34" s="130" customFormat="1" ht="80.099999999999994" customHeight="1" x14ac:dyDescent="0.25">
      <c r="A181" s="55" t="s">
        <v>715</v>
      </c>
      <c r="B181" s="41" t="s">
        <v>41</v>
      </c>
      <c r="C181" s="39" t="s">
        <v>200</v>
      </c>
      <c r="D181" s="40" t="s">
        <v>716</v>
      </c>
      <c r="E181" s="39" t="s">
        <v>717</v>
      </c>
      <c r="F181" s="39" t="s">
        <v>664</v>
      </c>
      <c r="G181" s="90">
        <v>11.010300000000001</v>
      </c>
      <c r="H181" s="39" t="s">
        <v>381</v>
      </c>
      <c r="I181" s="39" t="s">
        <v>206</v>
      </c>
      <c r="J181" s="53">
        <f>24.8014108815*2080</f>
        <v>51586.934633520003</v>
      </c>
      <c r="K181" s="80">
        <f>50.8476745201*2080</f>
        <v>105763.163001808</v>
      </c>
      <c r="L181" s="45" t="s">
        <v>366</v>
      </c>
      <c r="M181" s="45">
        <f t="shared" si="13"/>
        <v>2321</v>
      </c>
      <c r="N181" s="39" t="s">
        <v>390</v>
      </c>
      <c r="O181" s="38">
        <v>3</v>
      </c>
      <c r="P181" s="38">
        <v>2</v>
      </c>
      <c r="Q181" s="38">
        <v>2</v>
      </c>
      <c r="R181" s="38">
        <v>3</v>
      </c>
      <c r="S181" s="38">
        <v>1</v>
      </c>
      <c r="T181" s="46">
        <f t="shared" si="1"/>
        <v>11</v>
      </c>
      <c r="U181" s="47" t="s">
        <v>210</v>
      </c>
      <c r="V181" s="41">
        <v>150</v>
      </c>
      <c r="W181" s="39" t="s">
        <v>70</v>
      </c>
      <c r="X181" s="39" t="s">
        <v>71</v>
      </c>
      <c r="Y181" s="48">
        <v>2</v>
      </c>
      <c r="Z181" s="48">
        <v>3</v>
      </c>
      <c r="AA181" s="48">
        <v>3</v>
      </c>
      <c r="AB181" s="48"/>
      <c r="AC181" s="46">
        <f t="shared" si="6"/>
        <v>8</v>
      </c>
      <c r="AD181" s="50">
        <f t="shared" si="2"/>
        <v>19</v>
      </c>
      <c r="AE181" s="41" t="s">
        <v>79</v>
      </c>
      <c r="AF181" s="41"/>
      <c r="AG181" s="51"/>
      <c r="AH181" s="51"/>
    </row>
    <row r="182" spans="1:34" s="130" customFormat="1" ht="80.099999999999994" customHeight="1" x14ac:dyDescent="0.25">
      <c r="A182" s="55" t="s">
        <v>718</v>
      </c>
      <c r="B182" s="41" t="s">
        <v>41</v>
      </c>
      <c r="C182" s="39" t="s">
        <v>200</v>
      </c>
      <c r="D182" s="40" t="s">
        <v>719</v>
      </c>
      <c r="E182" s="39" t="s">
        <v>717</v>
      </c>
      <c r="F182" s="39" t="s">
        <v>510</v>
      </c>
      <c r="G182" s="90">
        <v>11.1004</v>
      </c>
      <c r="H182" s="39" t="s">
        <v>430</v>
      </c>
      <c r="I182" s="39" t="s">
        <v>206</v>
      </c>
      <c r="J182" s="53">
        <f>24.5249255334*2080</f>
        <v>51011.845109472</v>
      </c>
      <c r="K182" s="80">
        <f>49.6815913064*2080</f>
        <v>103337.70991731201</v>
      </c>
      <c r="L182" s="45" t="s">
        <v>440</v>
      </c>
      <c r="M182" s="45">
        <f t="shared" si="13"/>
        <v>710.5</v>
      </c>
      <c r="N182" s="39" t="s">
        <v>390</v>
      </c>
      <c r="O182" s="38">
        <v>3</v>
      </c>
      <c r="P182" s="38">
        <v>2</v>
      </c>
      <c r="Q182" s="38">
        <v>2</v>
      </c>
      <c r="R182" s="38">
        <v>3</v>
      </c>
      <c r="S182" s="38">
        <v>1</v>
      </c>
      <c r="T182" s="46">
        <f t="shared" si="1"/>
        <v>11</v>
      </c>
      <c r="U182" s="47" t="s">
        <v>443</v>
      </c>
      <c r="V182" s="41">
        <v>150</v>
      </c>
      <c r="W182" s="39" t="s">
        <v>70</v>
      </c>
      <c r="X182" s="39" t="s">
        <v>71</v>
      </c>
      <c r="Y182" s="48">
        <v>2</v>
      </c>
      <c r="Z182" s="48">
        <v>3</v>
      </c>
      <c r="AA182" s="48">
        <v>3</v>
      </c>
      <c r="AB182" s="48"/>
      <c r="AC182" s="46">
        <f t="shared" si="6"/>
        <v>8</v>
      </c>
      <c r="AD182" s="50">
        <f t="shared" si="2"/>
        <v>19</v>
      </c>
      <c r="AE182" s="41" t="s">
        <v>79</v>
      </c>
      <c r="AF182" s="41"/>
      <c r="AG182" s="51"/>
      <c r="AH182" s="51"/>
    </row>
    <row r="183" spans="1:34" s="130" customFormat="1" ht="80.099999999999994" customHeight="1" x14ac:dyDescent="0.25">
      <c r="A183" s="55" t="s">
        <v>720</v>
      </c>
      <c r="B183" s="41" t="s">
        <v>41</v>
      </c>
      <c r="C183" s="39" t="s">
        <v>200</v>
      </c>
      <c r="D183" s="40" t="s">
        <v>721</v>
      </c>
      <c r="E183" s="39" t="s">
        <v>717</v>
      </c>
      <c r="F183" s="39" t="s">
        <v>577</v>
      </c>
      <c r="G183" s="39">
        <v>11.0901</v>
      </c>
      <c r="H183" s="39" t="s">
        <v>578</v>
      </c>
      <c r="I183" s="39" t="s">
        <v>222</v>
      </c>
      <c r="J183" s="53">
        <v>55764.800000000003</v>
      </c>
      <c r="K183" s="42">
        <v>107432</v>
      </c>
      <c r="L183" s="44">
        <v>605</v>
      </c>
      <c r="M183" s="45">
        <f t="shared" si="13"/>
        <v>302.5</v>
      </c>
      <c r="N183" s="39" t="s">
        <v>390</v>
      </c>
      <c r="O183" s="38">
        <v>3</v>
      </c>
      <c r="P183" s="38">
        <v>1</v>
      </c>
      <c r="Q183" s="38">
        <v>2</v>
      </c>
      <c r="R183" s="38">
        <v>3</v>
      </c>
      <c r="S183" s="38">
        <v>1</v>
      </c>
      <c r="T183" s="46">
        <f t="shared" si="1"/>
        <v>10</v>
      </c>
      <c r="U183" s="47" t="s">
        <v>584</v>
      </c>
      <c r="V183" s="41">
        <v>150</v>
      </c>
      <c r="W183" s="39" t="s">
        <v>70</v>
      </c>
      <c r="X183" s="39" t="s">
        <v>71</v>
      </c>
      <c r="Y183" s="48">
        <v>2</v>
      </c>
      <c r="Z183" s="48">
        <v>3</v>
      </c>
      <c r="AA183" s="48">
        <v>3</v>
      </c>
      <c r="AB183" s="48"/>
      <c r="AC183" s="46">
        <f t="shared" si="6"/>
        <v>8</v>
      </c>
      <c r="AD183" s="50">
        <f t="shared" si="2"/>
        <v>18</v>
      </c>
      <c r="AE183" s="41" t="s">
        <v>79</v>
      </c>
      <c r="AF183" s="41"/>
      <c r="AG183" s="51"/>
      <c r="AH183" s="51"/>
    </row>
    <row r="184" spans="1:34" s="130" customFormat="1" ht="80.099999999999994" customHeight="1" x14ac:dyDescent="0.25">
      <c r="A184" s="55" t="s">
        <v>722</v>
      </c>
      <c r="B184" s="41" t="s">
        <v>41</v>
      </c>
      <c r="C184" s="39" t="s">
        <v>200</v>
      </c>
      <c r="D184" s="40" t="s">
        <v>723</v>
      </c>
      <c r="E184" s="39" t="s">
        <v>717</v>
      </c>
      <c r="F184" s="39" t="s">
        <v>667</v>
      </c>
      <c r="G184" s="39">
        <v>43.040399999999998</v>
      </c>
      <c r="H184" s="39" t="s">
        <v>668</v>
      </c>
      <c r="I184" s="39" t="s">
        <v>222</v>
      </c>
      <c r="J184" s="53">
        <f>22.4305282357*2080</f>
        <v>46655.498730255997</v>
      </c>
      <c r="K184" s="80">
        <f>39.6270133041*2080</f>
        <v>82424.187672527987</v>
      </c>
      <c r="L184" s="45" t="s">
        <v>669</v>
      </c>
      <c r="M184" s="45">
        <f t="shared" si="13"/>
        <v>301.5</v>
      </c>
      <c r="N184" s="39" t="s">
        <v>390</v>
      </c>
      <c r="O184" s="38">
        <v>2</v>
      </c>
      <c r="P184" s="38">
        <v>1</v>
      </c>
      <c r="Q184" s="38">
        <v>2</v>
      </c>
      <c r="R184" s="38">
        <v>3</v>
      </c>
      <c r="S184" s="38">
        <v>1</v>
      </c>
      <c r="T184" s="46">
        <f t="shared" si="1"/>
        <v>9</v>
      </c>
      <c r="U184" s="99" t="s">
        <v>372</v>
      </c>
      <c r="V184" s="98">
        <v>150</v>
      </c>
      <c r="W184" s="90" t="s">
        <v>70</v>
      </c>
      <c r="X184" s="90" t="s">
        <v>71</v>
      </c>
      <c r="Y184" s="55">
        <v>2</v>
      </c>
      <c r="Z184" s="55">
        <v>3</v>
      </c>
      <c r="AA184" s="55">
        <v>3</v>
      </c>
      <c r="AB184" s="55"/>
      <c r="AC184" s="46">
        <f t="shared" si="6"/>
        <v>8</v>
      </c>
      <c r="AD184" s="50">
        <f t="shared" si="2"/>
        <v>17</v>
      </c>
      <c r="AE184" s="41" t="s">
        <v>79</v>
      </c>
      <c r="AF184" s="41"/>
      <c r="AG184" s="51"/>
      <c r="AH184" s="51"/>
    </row>
    <row r="185" spans="1:34" s="130" customFormat="1" ht="80.099999999999994" customHeight="1" x14ac:dyDescent="0.25">
      <c r="A185" s="55" t="s">
        <v>724</v>
      </c>
      <c r="B185" s="41" t="s">
        <v>41</v>
      </c>
      <c r="C185" s="39" t="s">
        <v>200</v>
      </c>
      <c r="D185" s="40" t="s">
        <v>725</v>
      </c>
      <c r="E185" s="39" t="s">
        <v>717</v>
      </c>
      <c r="F185" s="39" t="s">
        <v>682</v>
      </c>
      <c r="G185" s="39">
        <v>11.030099999999999</v>
      </c>
      <c r="H185" s="39" t="s">
        <v>683</v>
      </c>
      <c r="I185" s="39" t="s">
        <v>222</v>
      </c>
      <c r="J185" s="53">
        <v>38064</v>
      </c>
      <c r="K185" s="43">
        <v>76710.399999999994</v>
      </c>
      <c r="L185" s="41">
        <v>1493</v>
      </c>
      <c r="M185" s="45">
        <f t="shared" si="13"/>
        <v>746.5</v>
      </c>
      <c r="N185" s="39" t="s">
        <v>390</v>
      </c>
      <c r="O185" s="38">
        <v>2</v>
      </c>
      <c r="P185" s="38">
        <v>2</v>
      </c>
      <c r="Q185" s="38">
        <v>2</v>
      </c>
      <c r="R185" s="38">
        <v>3</v>
      </c>
      <c r="S185" s="38">
        <v>1</v>
      </c>
      <c r="T185" s="46">
        <f t="shared" si="1"/>
        <v>10</v>
      </c>
      <c r="U185" s="47" t="s">
        <v>684</v>
      </c>
      <c r="V185" s="41">
        <v>150</v>
      </c>
      <c r="W185" s="39" t="s">
        <v>70</v>
      </c>
      <c r="X185" s="39" t="s">
        <v>71</v>
      </c>
      <c r="Y185" s="48">
        <v>2</v>
      </c>
      <c r="Z185" s="48">
        <v>3</v>
      </c>
      <c r="AA185" s="48">
        <v>3</v>
      </c>
      <c r="AB185" s="48"/>
      <c r="AC185" s="46">
        <f t="shared" si="6"/>
        <v>8</v>
      </c>
      <c r="AD185" s="50">
        <f t="shared" si="2"/>
        <v>18</v>
      </c>
      <c r="AE185" s="41" t="s">
        <v>79</v>
      </c>
      <c r="AF185" s="41"/>
      <c r="AG185" s="51"/>
      <c r="AH185" s="51"/>
    </row>
    <row r="186" spans="1:34" s="130" customFormat="1" ht="80.099999999999994" customHeight="1" x14ac:dyDescent="0.25">
      <c r="A186" s="55" t="s">
        <v>726</v>
      </c>
      <c r="B186" s="41" t="s">
        <v>41</v>
      </c>
      <c r="C186" s="39" t="s">
        <v>200</v>
      </c>
      <c r="D186" s="40" t="s">
        <v>727</v>
      </c>
      <c r="E186" s="39" t="s">
        <v>717</v>
      </c>
      <c r="F186" s="39" t="s">
        <v>728</v>
      </c>
      <c r="G186" s="90">
        <v>11.1004</v>
      </c>
      <c r="H186" s="39" t="s">
        <v>430</v>
      </c>
      <c r="I186" s="39" t="s">
        <v>206</v>
      </c>
      <c r="J186" s="53">
        <f>24.5249255334*2080</f>
        <v>51011.845109472</v>
      </c>
      <c r="K186" s="80">
        <f>49.6815913064*2080</f>
        <v>103337.70991731201</v>
      </c>
      <c r="L186" s="45" t="s">
        <v>440</v>
      </c>
      <c r="M186" s="45">
        <f t="shared" si="13"/>
        <v>710.5</v>
      </c>
      <c r="N186" s="39" t="s">
        <v>390</v>
      </c>
      <c r="O186" s="38">
        <v>3</v>
      </c>
      <c r="P186" s="38">
        <v>2</v>
      </c>
      <c r="Q186" s="38">
        <v>2</v>
      </c>
      <c r="R186" s="38">
        <v>3</v>
      </c>
      <c r="S186" s="38">
        <v>1</v>
      </c>
      <c r="T186" s="46">
        <f t="shared" si="1"/>
        <v>11</v>
      </c>
      <c r="U186" s="47" t="s">
        <v>443</v>
      </c>
      <c r="V186" s="41">
        <v>150</v>
      </c>
      <c r="W186" s="39" t="s">
        <v>70</v>
      </c>
      <c r="X186" s="39" t="s">
        <v>71</v>
      </c>
      <c r="Y186" s="48">
        <v>2</v>
      </c>
      <c r="Z186" s="48">
        <v>3</v>
      </c>
      <c r="AA186" s="48">
        <v>3</v>
      </c>
      <c r="AB186" s="48"/>
      <c r="AC186" s="46">
        <f t="shared" si="6"/>
        <v>8</v>
      </c>
      <c r="AD186" s="50">
        <f t="shared" si="2"/>
        <v>19</v>
      </c>
      <c r="AE186" s="41" t="s">
        <v>79</v>
      </c>
      <c r="AF186" s="41"/>
      <c r="AG186" s="51"/>
      <c r="AH186" s="51"/>
    </row>
    <row r="187" spans="1:34" s="130" customFormat="1" ht="80.099999999999994" customHeight="1" x14ac:dyDescent="0.25">
      <c r="A187" s="55" t="s">
        <v>729</v>
      </c>
      <c r="B187" s="41" t="s">
        <v>41</v>
      </c>
      <c r="C187" s="39" t="s">
        <v>200</v>
      </c>
      <c r="D187" s="40" t="s">
        <v>730</v>
      </c>
      <c r="E187" s="39" t="s">
        <v>731</v>
      </c>
      <c r="F187" s="39" t="s">
        <v>510</v>
      </c>
      <c r="G187" s="39">
        <v>11.0801</v>
      </c>
      <c r="H187" s="39" t="s">
        <v>511</v>
      </c>
      <c r="I187" s="39" t="s">
        <v>206</v>
      </c>
      <c r="J187" s="53">
        <v>34340.800000000003</v>
      </c>
      <c r="K187" s="53">
        <v>84115.199999999997</v>
      </c>
      <c r="L187" s="54">
        <v>1421</v>
      </c>
      <c r="M187" s="45">
        <f t="shared" si="13"/>
        <v>710.5</v>
      </c>
      <c r="N187" s="39" t="s">
        <v>130</v>
      </c>
      <c r="O187" s="38">
        <v>3</v>
      </c>
      <c r="P187" s="38">
        <v>2</v>
      </c>
      <c r="Q187" s="38">
        <v>3</v>
      </c>
      <c r="R187" s="38">
        <v>3</v>
      </c>
      <c r="S187" s="38">
        <v>1</v>
      </c>
      <c r="T187" s="46">
        <f t="shared" si="1"/>
        <v>12</v>
      </c>
      <c r="U187" s="47" t="s">
        <v>517</v>
      </c>
      <c r="V187" s="41">
        <v>150</v>
      </c>
      <c r="W187" s="39" t="s">
        <v>70</v>
      </c>
      <c r="X187" s="39" t="s">
        <v>71</v>
      </c>
      <c r="Y187" s="48">
        <v>3</v>
      </c>
      <c r="Z187" s="48">
        <v>3</v>
      </c>
      <c r="AA187" s="48">
        <v>3</v>
      </c>
      <c r="AB187" s="48"/>
      <c r="AC187" s="46">
        <f t="shared" si="6"/>
        <v>9</v>
      </c>
      <c r="AD187" s="50">
        <f t="shared" si="2"/>
        <v>21</v>
      </c>
      <c r="AE187" s="41" t="s">
        <v>79</v>
      </c>
      <c r="AF187" s="41"/>
      <c r="AG187" s="51"/>
      <c r="AH187" s="51"/>
    </row>
    <row r="188" spans="1:34" s="130" customFormat="1" ht="80.099999999999994" customHeight="1" x14ac:dyDescent="0.25">
      <c r="A188" s="38" t="s">
        <v>732</v>
      </c>
      <c r="B188" s="39" t="s">
        <v>41</v>
      </c>
      <c r="C188" s="39" t="s">
        <v>200</v>
      </c>
      <c r="D188" s="40" t="s">
        <v>733</v>
      </c>
      <c r="E188" s="39" t="s">
        <v>734</v>
      </c>
      <c r="F188" s="39" t="s">
        <v>735</v>
      </c>
      <c r="G188" s="39">
        <v>11.0101</v>
      </c>
      <c r="H188" s="39" t="s">
        <v>474</v>
      </c>
      <c r="I188" s="39" t="s">
        <v>222</v>
      </c>
      <c r="J188" s="53">
        <v>51584</v>
      </c>
      <c r="K188" s="53">
        <v>112216</v>
      </c>
      <c r="L188" s="45">
        <v>11900</v>
      </c>
      <c r="M188" s="45">
        <f t="shared" si="13"/>
        <v>5950</v>
      </c>
      <c r="N188" s="39" t="s">
        <v>736</v>
      </c>
      <c r="O188" s="38">
        <v>3</v>
      </c>
      <c r="P188" s="38">
        <v>3</v>
      </c>
      <c r="Q188" s="38">
        <v>1</v>
      </c>
      <c r="R188" s="38">
        <v>2</v>
      </c>
      <c r="S188" s="38">
        <v>1</v>
      </c>
      <c r="T188" s="46">
        <f t="shared" si="1"/>
        <v>10</v>
      </c>
      <c r="U188" s="99" t="s">
        <v>210</v>
      </c>
      <c r="V188" s="90">
        <v>150</v>
      </c>
      <c r="W188" s="90" t="s">
        <v>737</v>
      </c>
      <c r="X188" s="90" t="s">
        <v>738</v>
      </c>
      <c r="Y188" s="55">
        <v>2</v>
      </c>
      <c r="Z188" s="55">
        <v>3</v>
      </c>
      <c r="AA188" s="55">
        <v>3</v>
      </c>
      <c r="AB188" s="55"/>
      <c r="AC188" s="46">
        <f t="shared" si="6"/>
        <v>8</v>
      </c>
      <c r="AD188" s="50">
        <f t="shared" si="2"/>
        <v>18</v>
      </c>
      <c r="AE188" s="41" t="s">
        <v>79</v>
      </c>
      <c r="AF188" s="41"/>
      <c r="AG188" s="51"/>
      <c r="AH188" s="51"/>
    </row>
    <row r="189" spans="1:34" s="130" customFormat="1" ht="80.099999999999994" customHeight="1" x14ac:dyDescent="0.25">
      <c r="A189" s="38" t="s">
        <v>739</v>
      </c>
      <c r="B189" s="39" t="s">
        <v>41</v>
      </c>
      <c r="C189" s="39" t="s">
        <v>200</v>
      </c>
      <c r="D189" s="40" t="s">
        <v>740</v>
      </c>
      <c r="E189" s="39" t="s">
        <v>734</v>
      </c>
      <c r="F189" s="39" t="s">
        <v>735</v>
      </c>
      <c r="G189" s="39">
        <v>11.0101</v>
      </c>
      <c r="H189" s="39" t="s">
        <v>474</v>
      </c>
      <c r="I189" s="39" t="s">
        <v>222</v>
      </c>
      <c r="J189" s="53">
        <v>51584</v>
      </c>
      <c r="K189" s="53">
        <v>112216</v>
      </c>
      <c r="L189" s="45">
        <v>11900</v>
      </c>
      <c r="M189" s="45">
        <f t="shared" si="13"/>
        <v>5950</v>
      </c>
      <c r="N189" s="39" t="s">
        <v>736</v>
      </c>
      <c r="O189" s="38">
        <v>3</v>
      </c>
      <c r="P189" s="38">
        <v>3</v>
      </c>
      <c r="Q189" s="38">
        <v>1</v>
      </c>
      <c r="R189" s="38">
        <v>2</v>
      </c>
      <c r="S189" s="38">
        <v>1</v>
      </c>
      <c r="T189" s="46">
        <f t="shared" si="1"/>
        <v>10</v>
      </c>
      <c r="U189" s="99" t="s">
        <v>210</v>
      </c>
      <c r="V189" s="90">
        <v>150</v>
      </c>
      <c r="W189" s="90" t="s">
        <v>737</v>
      </c>
      <c r="X189" s="90" t="s">
        <v>738</v>
      </c>
      <c r="Y189" s="55">
        <v>2</v>
      </c>
      <c r="Z189" s="55">
        <v>3</v>
      </c>
      <c r="AA189" s="55">
        <v>3</v>
      </c>
      <c r="AB189" s="55"/>
      <c r="AC189" s="46">
        <f t="shared" si="6"/>
        <v>8</v>
      </c>
      <c r="AD189" s="50">
        <f t="shared" si="2"/>
        <v>18</v>
      </c>
      <c r="AE189" s="39" t="s">
        <v>79</v>
      </c>
      <c r="AF189" s="41"/>
      <c r="AG189" s="51"/>
      <c r="AH189" s="51"/>
    </row>
    <row r="190" spans="1:34" s="130" customFormat="1" ht="80.099999999999994" customHeight="1" x14ac:dyDescent="0.25">
      <c r="A190" s="38" t="s">
        <v>741</v>
      </c>
      <c r="B190" s="39" t="s">
        <v>41</v>
      </c>
      <c r="C190" s="39" t="s">
        <v>200</v>
      </c>
      <c r="D190" s="40" t="s">
        <v>742</v>
      </c>
      <c r="E190" s="39" t="s">
        <v>734</v>
      </c>
      <c r="F190" s="39" t="s">
        <v>728</v>
      </c>
      <c r="G190" s="39">
        <v>11.1004</v>
      </c>
      <c r="H190" s="39" t="s">
        <v>430</v>
      </c>
      <c r="I190" s="39" t="s">
        <v>206</v>
      </c>
      <c r="J190" s="53">
        <f t="shared" ref="J190:J191" si="16">24.5249255334*2080</f>
        <v>51011.845109472</v>
      </c>
      <c r="K190" s="80">
        <f t="shared" ref="K190:K191" si="17">49.6815913064*2080</f>
        <v>103337.70991731201</v>
      </c>
      <c r="L190" s="45" t="s">
        <v>440</v>
      </c>
      <c r="M190" s="45">
        <f t="shared" si="13"/>
        <v>710.5</v>
      </c>
      <c r="N190" s="39" t="s">
        <v>743</v>
      </c>
      <c r="O190" s="38">
        <v>3</v>
      </c>
      <c r="P190" s="38">
        <v>2</v>
      </c>
      <c r="Q190" s="38">
        <v>2</v>
      </c>
      <c r="R190" s="38">
        <v>2</v>
      </c>
      <c r="S190" s="38">
        <v>1</v>
      </c>
      <c r="T190" s="46">
        <f t="shared" si="1"/>
        <v>10</v>
      </c>
      <c r="U190" s="99" t="s">
        <v>443</v>
      </c>
      <c r="V190" s="90">
        <v>150</v>
      </c>
      <c r="W190" s="90" t="s">
        <v>737</v>
      </c>
      <c r="X190" s="90" t="s">
        <v>738</v>
      </c>
      <c r="Y190" s="55">
        <v>3</v>
      </c>
      <c r="Z190" s="55">
        <v>3</v>
      </c>
      <c r="AA190" s="55">
        <v>3</v>
      </c>
      <c r="AB190" s="55"/>
      <c r="AC190" s="46">
        <f t="shared" si="6"/>
        <v>9</v>
      </c>
      <c r="AD190" s="50">
        <f t="shared" si="2"/>
        <v>19</v>
      </c>
      <c r="AE190" s="41" t="s">
        <v>79</v>
      </c>
      <c r="AF190" s="41"/>
      <c r="AG190" s="51"/>
      <c r="AH190" s="51"/>
    </row>
    <row r="191" spans="1:34" s="130" customFormat="1" ht="80.099999999999994" customHeight="1" x14ac:dyDescent="0.25">
      <c r="A191" s="38" t="s">
        <v>744</v>
      </c>
      <c r="B191" s="39" t="s">
        <v>41</v>
      </c>
      <c r="C191" s="39" t="s">
        <v>200</v>
      </c>
      <c r="D191" s="40" t="s">
        <v>745</v>
      </c>
      <c r="E191" s="39" t="s">
        <v>734</v>
      </c>
      <c r="F191" s="39" t="s">
        <v>728</v>
      </c>
      <c r="G191" s="39">
        <v>11.1004</v>
      </c>
      <c r="H191" s="39" t="s">
        <v>430</v>
      </c>
      <c r="I191" s="39" t="s">
        <v>206</v>
      </c>
      <c r="J191" s="53">
        <f t="shared" si="16"/>
        <v>51011.845109472</v>
      </c>
      <c r="K191" s="80">
        <f t="shared" si="17"/>
        <v>103337.70991731201</v>
      </c>
      <c r="L191" s="45" t="s">
        <v>440</v>
      </c>
      <c r="M191" s="45">
        <f t="shared" si="13"/>
        <v>710.5</v>
      </c>
      <c r="N191" s="39" t="s">
        <v>743</v>
      </c>
      <c r="O191" s="38">
        <v>3</v>
      </c>
      <c r="P191" s="38">
        <v>2</v>
      </c>
      <c r="Q191" s="38">
        <v>2</v>
      </c>
      <c r="R191" s="38">
        <v>2</v>
      </c>
      <c r="S191" s="38">
        <v>1</v>
      </c>
      <c r="T191" s="46">
        <f t="shared" si="1"/>
        <v>10</v>
      </c>
      <c r="U191" s="99" t="s">
        <v>443</v>
      </c>
      <c r="V191" s="90">
        <v>150</v>
      </c>
      <c r="W191" s="90" t="s">
        <v>737</v>
      </c>
      <c r="X191" s="90" t="s">
        <v>738</v>
      </c>
      <c r="Y191" s="55">
        <v>3</v>
      </c>
      <c r="Z191" s="55">
        <v>3</v>
      </c>
      <c r="AA191" s="55">
        <v>3</v>
      </c>
      <c r="AB191" s="55"/>
      <c r="AC191" s="46">
        <f t="shared" si="6"/>
        <v>9</v>
      </c>
      <c r="AD191" s="50">
        <f t="shared" si="2"/>
        <v>19</v>
      </c>
      <c r="AE191" s="41" t="s">
        <v>79</v>
      </c>
      <c r="AF191" s="41"/>
      <c r="AG191" s="51"/>
      <c r="AH191" s="51"/>
    </row>
    <row r="192" spans="1:34" s="130" customFormat="1" ht="80.099999999999994" customHeight="1" x14ac:dyDescent="0.25">
      <c r="A192" s="55" t="s">
        <v>746</v>
      </c>
      <c r="B192" s="41" t="s">
        <v>41</v>
      </c>
      <c r="C192" s="39" t="s">
        <v>200</v>
      </c>
      <c r="D192" s="40" t="s">
        <v>747</v>
      </c>
      <c r="E192" s="39" t="s">
        <v>748</v>
      </c>
      <c r="F192" s="39" t="s">
        <v>682</v>
      </c>
      <c r="G192" s="39">
        <v>11.030099999999999</v>
      </c>
      <c r="H192" s="39" t="s">
        <v>683</v>
      </c>
      <c r="I192" s="39" t="s">
        <v>222</v>
      </c>
      <c r="J192" s="53">
        <v>38064</v>
      </c>
      <c r="K192" s="43">
        <v>76710.399999999994</v>
      </c>
      <c r="L192" s="41">
        <v>1493</v>
      </c>
      <c r="M192" s="45">
        <f t="shared" si="13"/>
        <v>746.5</v>
      </c>
      <c r="N192" s="39" t="s">
        <v>390</v>
      </c>
      <c r="O192" s="38">
        <v>2</v>
      </c>
      <c r="P192" s="38">
        <v>2</v>
      </c>
      <c r="Q192" s="38">
        <v>2</v>
      </c>
      <c r="R192" s="38">
        <v>3</v>
      </c>
      <c r="S192" s="38">
        <v>1</v>
      </c>
      <c r="T192" s="46">
        <f t="shared" si="1"/>
        <v>10</v>
      </c>
      <c r="U192" s="47" t="s">
        <v>684</v>
      </c>
      <c r="V192" s="41">
        <v>150</v>
      </c>
      <c r="W192" s="39" t="s">
        <v>70</v>
      </c>
      <c r="X192" s="39" t="s">
        <v>71</v>
      </c>
      <c r="Y192" s="48">
        <v>2</v>
      </c>
      <c r="Z192" s="48">
        <v>3</v>
      </c>
      <c r="AA192" s="48">
        <v>3</v>
      </c>
      <c r="AB192" s="48"/>
      <c r="AC192" s="46">
        <f t="shared" si="6"/>
        <v>8</v>
      </c>
      <c r="AD192" s="50">
        <f t="shared" si="2"/>
        <v>18</v>
      </c>
      <c r="AE192" s="41" t="s">
        <v>79</v>
      </c>
      <c r="AF192" s="41"/>
      <c r="AG192" s="51"/>
      <c r="AH192" s="51"/>
    </row>
    <row r="193" spans="1:34" s="130" customFormat="1" ht="80.099999999999994" customHeight="1" x14ac:dyDescent="0.25">
      <c r="A193" s="38" t="s">
        <v>749</v>
      </c>
      <c r="B193" s="39" t="s">
        <v>41</v>
      </c>
      <c r="C193" s="39" t="s">
        <v>200</v>
      </c>
      <c r="D193" s="40" t="s">
        <v>750</v>
      </c>
      <c r="E193" s="39" t="s">
        <v>734</v>
      </c>
      <c r="F193" s="39" t="s">
        <v>735</v>
      </c>
      <c r="G193" s="39">
        <v>11.0101</v>
      </c>
      <c r="H193" s="39" t="s">
        <v>474</v>
      </c>
      <c r="I193" s="39" t="s">
        <v>222</v>
      </c>
      <c r="J193" s="53">
        <v>51584</v>
      </c>
      <c r="K193" s="53">
        <v>112216</v>
      </c>
      <c r="L193" s="45">
        <v>11900</v>
      </c>
      <c r="M193" s="45">
        <f t="shared" si="13"/>
        <v>5950</v>
      </c>
      <c r="N193" s="39" t="s">
        <v>743</v>
      </c>
      <c r="O193" s="38">
        <v>3</v>
      </c>
      <c r="P193" s="38">
        <v>3</v>
      </c>
      <c r="Q193" s="38">
        <v>2</v>
      </c>
      <c r="R193" s="38">
        <v>2</v>
      </c>
      <c r="S193" s="38">
        <v>1</v>
      </c>
      <c r="T193" s="46">
        <f t="shared" si="1"/>
        <v>11</v>
      </c>
      <c r="U193" s="99" t="s">
        <v>210</v>
      </c>
      <c r="V193" s="90">
        <v>150</v>
      </c>
      <c r="W193" s="90" t="s">
        <v>737</v>
      </c>
      <c r="X193" s="90" t="s">
        <v>738</v>
      </c>
      <c r="Y193" s="55">
        <v>2</v>
      </c>
      <c r="Z193" s="55">
        <v>3</v>
      </c>
      <c r="AA193" s="55">
        <v>3</v>
      </c>
      <c r="AB193" s="55"/>
      <c r="AC193" s="46">
        <f t="shared" si="6"/>
        <v>8</v>
      </c>
      <c r="AD193" s="50">
        <f t="shared" si="2"/>
        <v>19</v>
      </c>
      <c r="AE193" s="39" t="s">
        <v>79</v>
      </c>
      <c r="AF193" s="41"/>
      <c r="AG193" s="51"/>
      <c r="AH193" s="51"/>
    </row>
    <row r="194" spans="1:34" s="130" customFormat="1" ht="80.099999999999994" customHeight="1" x14ac:dyDescent="0.25">
      <c r="A194" s="55" t="s">
        <v>751</v>
      </c>
      <c r="B194" s="41" t="s">
        <v>41</v>
      </c>
      <c r="C194" s="39" t="s">
        <v>200</v>
      </c>
      <c r="D194" s="40" t="s">
        <v>752</v>
      </c>
      <c r="E194" s="39" t="s">
        <v>748</v>
      </c>
      <c r="F194" s="39" t="s">
        <v>682</v>
      </c>
      <c r="G194" s="39">
        <v>11.030099999999999</v>
      </c>
      <c r="H194" s="39" t="s">
        <v>683</v>
      </c>
      <c r="I194" s="39" t="s">
        <v>222</v>
      </c>
      <c r="J194" s="53">
        <v>38064</v>
      </c>
      <c r="K194" s="43">
        <v>76710.399999999994</v>
      </c>
      <c r="L194" s="41">
        <v>1493</v>
      </c>
      <c r="M194" s="45">
        <f t="shared" si="13"/>
        <v>746.5</v>
      </c>
      <c r="N194" s="39" t="s">
        <v>390</v>
      </c>
      <c r="O194" s="38">
        <v>2</v>
      </c>
      <c r="P194" s="38">
        <v>2</v>
      </c>
      <c r="Q194" s="38">
        <v>2</v>
      </c>
      <c r="R194" s="38">
        <v>3</v>
      </c>
      <c r="S194" s="38">
        <v>1</v>
      </c>
      <c r="T194" s="46">
        <f t="shared" si="1"/>
        <v>10</v>
      </c>
      <c r="U194" s="47" t="s">
        <v>684</v>
      </c>
      <c r="V194" s="41">
        <v>150</v>
      </c>
      <c r="W194" s="39" t="s">
        <v>70</v>
      </c>
      <c r="X194" s="39" t="s">
        <v>71</v>
      </c>
      <c r="Y194" s="48">
        <v>2</v>
      </c>
      <c r="Z194" s="48">
        <v>3</v>
      </c>
      <c r="AA194" s="48">
        <v>3</v>
      </c>
      <c r="AB194" s="48"/>
      <c r="AC194" s="46">
        <f t="shared" si="6"/>
        <v>8</v>
      </c>
      <c r="AD194" s="50">
        <f t="shared" si="2"/>
        <v>18</v>
      </c>
      <c r="AE194" s="41" t="s">
        <v>79</v>
      </c>
      <c r="AF194" s="41"/>
      <c r="AG194" s="51"/>
      <c r="AH194" s="51"/>
    </row>
    <row r="195" spans="1:34" s="130" customFormat="1" ht="80.099999999999994" customHeight="1" x14ac:dyDescent="0.25">
      <c r="A195" s="55" t="s">
        <v>753</v>
      </c>
      <c r="B195" s="41" t="s">
        <v>41</v>
      </c>
      <c r="C195" s="39" t="s">
        <v>200</v>
      </c>
      <c r="D195" s="40" t="s">
        <v>754</v>
      </c>
      <c r="E195" s="39" t="s">
        <v>748</v>
      </c>
      <c r="F195" s="39" t="s">
        <v>682</v>
      </c>
      <c r="G195" s="39">
        <v>11.030099999999999</v>
      </c>
      <c r="H195" s="39" t="s">
        <v>683</v>
      </c>
      <c r="I195" s="39" t="s">
        <v>222</v>
      </c>
      <c r="J195" s="53">
        <v>38064</v>
      </c>
      <c r="K195" s="43">
        <v>76710.399999999994</v>
      </c>
      <c r="L195" s="41">
        <v>1493</v>
      </c>
      <c r="M195" s="45">
        <f t="shared" si="13"/>
        <v>746.5</v>
      </c>
      <c r="N195" s="39" t="s">
        <v>390</v>
      </c>
      <c r="O195" s="38">
        <v>2</v>
      </c>
      <c r="P195" s="38">
        <v>2</v>
      </c>
      <c r="Q195" s="38">
        <v>2</v>
      </c>
      <c r="R195" s="38">
        <v>3</v>
      </c>
      <c r="S195" s="38">
        <v>1</v>
      </c>
      <c r="T195" s="46">
        <f t="shared" si="1"/>
        <v>10</v>
      </c>
      <c r="U195" s="47" t="s">
        <v>684</v>
      </c>
      <c r="V195" s="41">
        <v>150</v>
      </c>
      <c r="W195" s="39" t="s">
        <v>70</v>
      </c>
      <c r="X195" s="39" t="s">
        <v>71</v>
      </c>
      <c r="Y195" s="55">
        <v>2</v>
      </c>
      <c r="Z195" s="55">
        <v>3</v>
      </c>
      <c r="AA195" s="55">
        <v>3</v>
      </c>
      <c r="AB195" s="55"/>
      <c r="AC195" s="46">
        <f t="shared" si="6"/>
        <v>8</v>
      </c>
      <c r="AD195" s="50">
        <f t="shared" si="2"/>
        <v>18</v>
      </c>
      <c r="AE195" s="41" t="s">
        <v>79</v>
      </c>
      <c r="AF195" s="41"/>
      <c r="AG195" s="51"/>
      <c r="AH195" s="51"/>
    </row>
    <row r="196" spans="1:34" s="130" customFormat="1" ht="80.099999999999994" customHeight="1" x14ac:dyDescent="0.25">
      <c r="A196" s="38" t="s">
        <v>755</v>
      </c>
      <c r="B196" s="39" t="s">
        <v>41</v>
      </c>
      <c r="C196" s="39" t="s">
        <v>200</v>
      </c>
      <c r="D196" s="40" t="s">
        <v>756</v>
      </c>
      <c r="E196" s="39" t="s">
        <v>734</v>
      </c>
      <c r="F196" s="39" t="s">
        <v>757</v>
      </c>
      <c r="G196" s="39">
        <v>11.010300000000001</v>
      </c>
      <c r="H196" s="39" t="s">
        <v>758</v>
      </c>
      <c r="I196" s="39" t="s">
        <v>222</v>
      </c>
      <c r="J196" s="53">
        <v>51584</v>
      </c>
      <c r="K196" s="53">
        <v>112216</v>
      </c>
      <c r="L196" s="39">
        <v>2293</v>
      </c>
      <c r="M196" s="45">
        <v>2293</v>
      </c>
      <c r="N196" s="45" t="s">
        <v>736</v>
      </c>
      <c r="O196" s="38">
        <v>3</v>
      </c>
      <c r="P196" s="38">
        <v>2</v>
      </c>
      <c r="Q196" s="38">
        <v>1</v>
      </c>
      <c r="R196" s="38">
        <v>2</v>
      </c>
      <c r="S196" s="38">
        <v>1</v>
      </c>
      <c r="T196" s="46">
        <f t="shared" si="1"/>
        <v>9</v>
      </c>
      <c r="U196" s="99" t="s">
        <v>210</v>
      </c>
      <c r="V196" s="90">
        <v>150</v>
      </c>
      <c r="W196" s="90" t="s">
        <v>737</v>
      </c>
      <c r="X196" s="90" t="s">
        <v>738</v>
      </c>
      <c r="Y196" s="55">
        <v>2</v>
      </c>
      <c r="Z196" s="55">
        <v>3</v>
      </c>
      <c r="AA196" s="55">
        <v>3</v>
      </c>
      <c r="AB196" s="55"/>
      <c r="AC196" s="46">
        <f t="shared" si="6"/>
        <v>8</v>
      </c>
      <c r="AD196" s="50">
        <f t="shared" si="2"/>
        <v>17</v>
      </c>
      <c r="AE196" s="41" t="s">
        <v>79</v>
      </c>
      <c r="AF196" s="41"/>
      <c r="AG196" s="51"/>
      <c r="AH196" s="51"/>
    </row>
    <row r="197" spans="1:34" s="130" customFormat="1" ht="80.099999999999994" customHeight="1" x14ac:dyDescent="0.25">
      <c r="A197" s="38" t="s">
        <v>759</v>
      </c>
      <c r="B197" s="39" t="s">
        <v>41</v>
      </c>
      <c r="C197" s="39" t="s">
        <v>200</v>
      </c>
      <c r="D197" s="40" t="s">
        <v>760</v>
      </c>
      <c r="E197" s="39" t="s">
        <v>734</v>
      </c>
      <c r="F197" s="39" t="s">
        <v>728</v>
      </c>
      <c r="G197" s="39">
        <v>11.1004</v>
      </c>
      <c r="H197" s="39" t="s">
        <v>430</v>
      </c>
      <c r="I197" s="39" t="s">
        <v>206</v>
      </c>
      <c r="J197" s="53">
        <f t="shared" ref="J197:J198" si="18">24.5249255334*2080</f>
        <v>51011.845109472</v>
      </c>
      <c r="K197" s="80">
        <f t="shared" ref="K197:K198" si="19">49.6815913064*2080</f>
        <v>103337.70991731201</v>
      </c>
      <c r="L197" s="45" t="s">
        <v>440</v>
      </c>
      <c r="M197" s="45">
        <f t="shared" ref="M197:M218" si="20">L197 / 2</f>
        <v>710.5</v>
      </c>
      <c r="N197" s="39" t="s">
        <v>736</v>
      </c>
      <c r="O197" s="38">
        <v>3</v>
      </c>
      <c r="P197" s="38">
        <v>2</v>
      </c>
      <c r="Q197" s="38">
        <v>1</v>
      </c>
      <c r="R197" s="38">
        <v>2</v>
      </c>
      <c r="S197" s="38">
        <v>1</v>
      </c>
      <c r="T197" s="46">
        <f t="shared" si="1"/>
        <v>9</v>
      </c>
      <c r="U197" s="99" t="s">
        <v>443</v>
      </c>
      <c r="V197" s="90">
        <v>150</v>
      </c>
      <c r="W197" s="90" t="s">
        <v>737</v>
      </c>
      <c r="X197" s="90" t="s">
        <v>738</v>
      </c>
      <c r="Y197" s="55">
        <v>3</v>
      </c>
      <c r="Z197" s="55">
        <v>3</v>
      </c>
      <c r="AA197" s="55">
        <v>3</v>
      </c>
      <c r="AB197" s="55"/>
      <c r="AC197" s="46">
        <f t="shared" si="6"/>
        <v>9</v>
      </c>
      <c r="AD197" s="50">
        <f t="shared" si="2"/>
        <v>18</v>
      </c>
      <c r="AE197" s="41" t="s">
        <v>79</v>
      </c>
      <c r="AF197" s="41"/>
      <c r="AG197" s="51"/>
      <c r="AH197" s="51"/>
    </row>
    <row r="198" spans="1:34" s="130" customFormat="1" ht="80.099999999999994" customHeight="1" x14ac:dyDescent="0.25">
      <c r="A198" s="38" t="s">
        <v>761</v>
      </c>
      <c r="B198" s="39" t="s">
        <v>41</v>
      </c>
      <c r="C198" s="39" t="s">
        <v>200</v>
      </c>
      <c r="D198" s="40" t="s">
        <v>762</v>
      </c>
      <c r="E198" s="39" t="s">
        <v>734</v>
      </c>
      <c r="F198" s="39" t="s">
        <v>510</v>
      </c>
      <c r="G198" s="39">
        <v>11.1004</v>
      </c>
      <c r="H198" s="39" t="s">
        <v>430</v>
      </c>
      <c r="I198" s="39" t="s">
        <v>206</v>
      </c>
      <c r="J198" s="53">
        <f t="shared" si="18"/>
        <v>51011.845109472</v>
      </c>
      <c r="K198" s="80">
        <f t="shared" si="19"/>
        <v>103337.70991731201</v>
      </c>
      <c r="L198" s="45" t="s">
        <v>440</v>
      </c>
      <c r="M198" s="45">
        <f t="shared" si="20"/>
        <v>710.5</v>
      </c>
      <c r="N198" s="39" t="s">
        <v>743</v>
      </c>
      <c r="O198" s="38">
        <v>3</v>
      </c>
      <c r="P198" s="38">
        <v>2</v>
      </c>
      <c r="Q198" s="38">
        <v>2</v>
      </c>
      <c r="R198" s="38">
        <v>2</v>
      </c>
      <c r="S198" s="38">
        <v>1</v>
      </c>
      <c r="T198" s="46">
        <f t="shared" si="1"/>
        <v>10</v>
      </c>
      <c r="U198" s="99" t="s">
        <v>443</v>
      </c>
      <c r="V198" s="90">
        <v>150</v>
      </c>
      <c r="W198" s="90" t="s">
        <v>737</v>
      </c>
      <c r="X198" s="90" t="s">
        <v>738</v>
      </c>
      <c r="Y198" s="55">
        <v>2</v>
      </c>
      <c r="Z198" s="55">
        <v>3</v>
      </c>
      <c r="AA198" s="55">
        <v>3</v>
      </c>
      <c r="AB198" s="55"/>
      <c r="AC198" s="46">
        <f t="shared" si="6"/>
        <v>8</v>
      </c>
      <c r="AD198" s="50">
        <f t="shared" si="2"/>
        <v>18</v>
      </c>
      <c r="AE198" s="41" t="s">
        <v>79</v>
      </c>
      <c r="AF198" s="41"/>
      <c r="AG198" s="51"/>
      <c r="AH198" s="51"/>
    </row>
    <row r="199" spans="1:34" s="130" customFormat="1" ht="80.099999999999994" customHeight="1" x14ac:dyDescent="0.25">
      <c r="A199" s="55" t="s">
        <v>763</v>
      </c>
      <c r="B199" s="41" t="s">
        <v>41</v>
      </c>
      <c r="C199" s="39" t="s">
        <v>200</v>
      </c>
      <c r="D199" s="40" t="s">
        <v>764</v>
      </c>
      <c r="E199" s="39" t="s">
        <v>576</v>
      </c>
      <c r="F199" s="39" t="s">
        <v>577</v>
      </c>
      <c r="G199" s="39">
        <v>11.0901</v>
      </c>
      <c r="H199" s="39" t="s">
        <v>578</v>
      </c>
      <c r="I199" s="39" t="s">
        <v>222</v>
      </c>
      <c r="J199" s="53">
        <v>55764.800000000003</v>
      </c>
      <c r="K199" s="53">
        <v>114587.2</v>
      </c>
      <c r="L199" s="54">
        <v>605</v>
      </c>
      <c r="M199" s="45">
        <f t="shared" si="20"/>
        <v>302.5</v>
      </c>
      <c r="N199" s="39" t="s">
        <v>67</v>
      </c>
      <c r="O199" s="38">
        <v>3</v>
      </c>
      <c r="P199" s="38">
        <v>1</v>
      </c>
      <c r="Q199" s="38">
        <v>3</v>
      </c>
      <c r="R199" s="38">
        <v>3</v>
      </c>
      <c r="S199" s="38">
        <v>1</v>
      </c>
      <c r="T199" s="46">
        <f t="shared" si="1"/>
        <v>11</v>
      </c>
      <c r="U199" s="47" t="s">
        <v>584</v>
      </c>
      <c r="V199" s="41">
        <v>120</v>
      </c>
      <c r="W199" s="39" t="s">
        <v>70</v>
      </c>
      <c r="X199" s="39" t="s">
        <v>71</v>
      </c>
      <c r="Y199" s="48">
        <v>3</v>
      </c>
      <c r="Z199" s="48">
        <v>3</v>
      </c>
      <c r="AA199" s="48">
        <v>3</v>
      </c>
      <c r="AB199" s="48"/>
      <c r="AC199" s="46">
        <f t="shared" si="6"/>
        <v>9</v>
      </c>
      <c r="AD199" s="50">
        <f t="shared" si="2"/>
        <v>20</v>
      </c>
      <c r="AE199" s="41" t="s">
        <v>79</v>
      </c>
      <c r="AF199" s="41"/>
      <c r="AG199" s="51"/>
      <c r="AH199" s="51"/>
    </row>
    <row r="200" spans="1:34" s="130" customFormat="1" ht="80.099999999999994" customHeight="1" x14ac:dyDescent="0.25">
      <c r="A200" s="55" t="s">
        <v>765</v>
      </c>
      <c r="B200" s="41" t="s">
        <v>41</v>
      </c>
      <c r="C200" s="39" t="s">
        <v>200</v>
      </c>
      <c r="D200" s="40" t="s">
        <v>766</v>
      </c>
      <c r="E200" s="39" t="s">
        <v>576</v>
      </c>
      <c r="F200" s="39" t="s">
        <v>577</v>
      </c>
      <c r="G200" s="39">
        <v>11.0901</v>
      </c>
      <c r="H200" s="39" t="s">
        <v>578</v>
      </c>
      <c r="I200" s="39" t="s">
        <v>222</v>
      </c>
      <c r="J200" s="53">
        <v>55764.800000000003</v>
      </c>
      <c r="K200" s="53">
        <v>114587.2</v>
      </c>
      <c r="L200" s="54">
        <v>605</v>
      </c>
      <c r="M200" s="45">
        <f t="shared" si="20"/>
        <v>302.5</v>
      </c>
      <c r="N200" s="39" t="s">
        <v>67</v>
      </c>
      <c r="O200" s="38">
        <v>3</v>
      </c>
      <c r="P200" s="38">
        <v>1</v>
      </c>
      <c r="Q200" s="38">
        <v>3</v>
      </c>
      <c r="R200" s="38">
        <v>3</v>
      </c>
      <c r="S200" s="38">
        <v>1</v>
      </c>
      <c r="T200" s="46">
        <f t="shared" si="1"/>
        <v>11</v>
      </c>
      <c r="U200" s="47" t="s">
        <v>584</v>
      </c>
      <c r="V200" s="41">
        <v>120</v>
      </c>
      <c r="W200" s="39" t="s">
        <v>70</v>
      </c>
      <c r="X200" s="39" t="s">
        <v>71</v>
      </c>
      <c r="Y200" s="48">
        <v>3</v>
      </c>
      <c r="Z200" s="48">
        <v>3</v>
      </c>
      <c r="AA200" s="48">
        <v>3</v>
      </c>
      <c r="AB200" s="48"/>
      <c r="AC200" s="46">
        <f t="shared" si="6"/>
        <v>9</v>
      </c>
      <c r="AD200" s="50">
        <f t="shared" si="2"/>
        <v>20</v>
      </c>
      <c r="AE200" s="41" t="s">
        <v>79</v>
      </c>
      <c r="AF200" s="41"/>
      <c r="AG200" s="51"/>
      <c r="AH200" s="51"/>
    </row>
    <row r="201" spans="1:34" s="130" customFormat="1" ht="80.099999999999994" customHeight="1" x14ac:dyDescent="0.25">
      <c r="A201" s="38" t="s">
        <v>767</v>
      </c>
      <c r="B201" s="41" t="s">
        <v>41</v>
      </c>
      <c r="C201" s="39" t="s">
        <v>200</v>
      </c>
      <c r="D201" s="40" t="s">
        <v>768</v>
      </c>
      <c r="E201" s="39" t="s">
        <v>769</v>
      </c>
      <c r="F201" s="39" t="s">
        <v>700</v>
      </c>
      <c r="G201" s="39">
        <v>30.7102</v>
      </c>
      <c r="H201" s="39" t="s">
        <v>701</v>
      </c>
      <c r="I201" s="39" t="s">
        <v>222</v>
      </c>
      <c r="J201" s="53">
        <v>43950.400000000001</v>
      </c>
      <c r="K201" s="53">
        <v>100568</v>
      </c>
      <c r="L201" s="39">
        <v>4756</v>
      </c>
      <c r="M201" s="45">
        <f t="shared" si="20"/>
        <v>2378</v>
      </c>
      <c r="N201" s="39" t="s">
        <v>67</v>
      </c>
      <c r="O201" s="38">
        <v>3</v>
      </c>
      <c r="P201" s="38">
        <v>2</v>
      </c>
      <c r="Q201" s="38">
        <v>3</v>
      </c>
      <c r="R201" s="38">
        <v>3</v>
      </c>
      <c r="S201" s="38">
        <v>1</v>
      </c>
      <c r="T201" s="46">
        <f t="shared" si="1"/>
        <v>12</v>
      </c>
      <c r="U201" s="47" t="s">
        <v>702</v>
      </c>
      <c r="V201" s="41">
        <v>80</v>
      </c>
      <c r="W201" s="39" t="s">
        <v>78</v>
      </c>
      <c r="X201" s="39" t="s">
        <v>71</v>
      </c>
      <c r="Y201" s="48">
        <v>2</v>
      </c>
      <c r="Z201" s="48">
        <v>2</v>
      </c>
      <c r="AA201" s="48">
        <v>3</v>
      </c>
      <c r="AB201" s="48"/>
      <c r="AC201" s="46">
        <f t="shared" si="6"/>
        <v>7</v>
      </c>
      <c r="AD201" s="50">
        <f t="shared" si="2"/>
        <v>19</v>
      </c>
      <c r="AE201" s="41" t="s">
        <v>79</v>
      </c>
      <c r="AF201" s="41"/>
      <c r="AG201" s="51"/>
      <c r="AH201" s="51"/>
    </row>
    <row r="202" spans="1:34" s="130" customFormat="1" ht="80.099999999999994" customHeight="1" x14ac:dyDescent="0.25">
      <c r="A202" s="55" t="s">
        <v>770</v>
      </c>
      <c r="B202" s="41" t="s">
        <v>41</v>
      </c>
      <c r="C202" s="39" t="s">
        <v>200</v>
      </c>
      <c r="D202" s="40" t="s">
        <v>771</v>
      </c>
      <c r="E202" s="39" t="s">
        <v>576</v>
      </c>
      <c r="F202" s="39" t="s">
        <v>577</v>
      </c>
      <c r="G202" s="39">
        <v>11.0901</v>
      </c>
      <c r="H202" s="39" t="s">
        <v>578</v>
      </c>
      <c r="I202" s="39" t="s">
        <v>222</v>
      </c>
      <c r="J202" s="53">
        <v>55764.800000000003</v>
      </c>
      <c r="K202" s="53">
        <v>114587.2</v>
      </c>
      <c r="L202" s="54">
        <v>605</v>
      </c>
      <c r="M202" s="45">
        <f t="shared" si="20"/>
        <v>302.5</v>
      </c>
      <c r="N202" s="39" t="s">
        <v>67</v>
      </c>
      <c r="O202" s="38">
        <v>3</v>
      </c>
      <c r="P202" s="38">
        <v>1</v>
      </c>
      <c r="Q202" s="38">
        <v>3</v>
      </c>
      <c r="R202" s="38">
        <v>3</v>
      </c>
      <c r="S202" s="38">
        <v>1</v>
      </c>
      <c r="T202" s="46">
        <f t="shared" si="1"/>
        <v>11</v>
      </c>
      <c r="U202" s="47" t="s">
        <v>584</v>
      </c>
      <c r="V202" s="41">
        <v>70</v>
      </c>
      <c r="W202" s="39" t="s">
        <v>70</v>
      </c>
      <c r="X202" s="39" t="s">
        <v>71</v>
      </c>
      <c r="Y202" s="48">
        <v>3</v>
      </c>
      <c r="Z202" s="48">
        <v>2</v>
      </c>
      <c r="AA202" s="48">
        <v>3</v>
      </c>
      <c r="AB202" s="48"/>
      <c r="AC202" s="46">
        <f t="shared" si="6"/>
        <v>8</v>
      </c>
      <c r="AD202" s="50">
        <f t="shared" si="2"/>
        <v>19</v>
      </c>
      <c r="AE202" s="41" t="s">
        <v>79</v>
      </c>
      <c r="AF202" s="41"/>
      <c r="AG202" s="51"/>
      <c r="AH202" s="51"/>
    </row>
    <row r="203" spans="1:34" s="130" customFormat="1" ht="80.099999999999994" customHeight="1" x14ac:dyDescent="0.25">
      <c r="A203" s="55" t="s">
        <v>772</v>
      </c>
      <c r="B203" s="41" t="s">
        <v>41</v>
      </c>
      <c r="C203" s="39" t="s">
        <v>200</v>
      </c>
      <c r="D203" s="40" t="s">
        <v>773</v>
      </c>
      <c r="E203" s="39" t="s">
        <v>614</v>
      </c>
      <c r="F203" s="39" t="s">
        <v>577</v>
      </c>
      <c r="G203" s="39">
        <v>11.0901</v>
      </c>
      <c r="H203" s="39" t="s">
        <v>578</v>
      </c>
      <c r="I203" s="39" t="s">
        <v>222</v>
      </c>
      <c r="J203" s="53">
        <v>55764.800000000003</v>
      </c>
      <c r="K203" s="39">
        <v>114587.2</v>
      </c>
      <c r="L203" s="54">
        <v>605</v>
      </c>
      <c r="M203" s="45">
        <f t="shared" si="20"/>
        <v>302.5</v>
      </c>
      <c r="N203" s="39" t="s">
        <v>67</v>
      </c>
      <c r="O203" s="38">
        <v>3</v>
      </c>
      <c r="P203" s="38">
        <v>1</v>
      </c>
      <c r="Q203" s="38">
        <v>3</v>
      </c>
      <c r="R203" s="38">
        <v>3</v>
      </c>
      <c r="S203" s="38">
        <v>1</v>
      </c>
      <c r="T203" s="46">
        <f t="shared" si="1"/>
        <v>11</v>
      </c>
      <c r="U203" s="47" t="s">
        <v>584</v>
      </c>
      <c r="V203" s="41">
        <v>120</v>
      </c>
      <c r="W203" s="39" t="s">
        <v>70</v>
      </c>
      <c r="X203" s="39" t="s">
        <v>71</v>
      </c>
      <c r="Y203" s="48">
        <v>3</v>
      </c>
      <c r="Z203" s="48">
        <v>3</v>
      </c>
      <c r="AA203" s="48">
        <v>3</v>
      </c>
      <c r="AB203" s="48"/>
      <c r="AC203" s="46">
        <f t="shared" si="6"/>
        <v>9</v>
      </c>
      <c r="AD203" s="50">
        <f t="shared" si="2"/>
        <v>20</v>
      </c>
      <c r="AE203" s="41" t="s">
        <v>79</v>
      </c>
      <c r="AF203" s="41"/>
      <c r="AG203" s="51"/>
      <c r="AH203" s="51"/>
    </row>
    <row r="204" spans="1:34" s="130" customFormat="1" ht="80.099999999999994" customHeight="1" x14ac:dyDescent="0.25">
      <c r="A204" s="55" t="s">
        <v>774</v>
      </c>
      <c r="B204" s="41" t="s">
        <v>41</v>
      </c>
      <c r="C204" s="39" t="s">
        <v>200</v>
      </c>
      <c r="D204" s="40" t="s">
        <v>775</v>
      </c>
      <c r="E204" s="39" t="s">
        <v>576</v>
      </c>
      <c r="F204" s="39" t="s">
        <v>577</v>
      </c>
      <c r="G204" s="39">
        <v>11.0901</v>
      </c>
      <c r="H204" s="39" t="s">
        <v>578</v>
      </c>
      <c r="I204" s="39" t="s">
        <v>222</v>
      </c>
      <c r="J204" s="53">
        <v>55764.800000000003</v>
      </c>
      <c r="K204" s="53">
        <v>114587.2</v>
      </c>
      <c r="L204" s="54">
        <v>605</v>
      </c>
      <c r="M204" s="45">
        <f t="shared" si="20"/>
        <v>302.5</v>
      </c>
      <c r="N204" s="39" t="s">
        <v>130</v>
      </c>
      <c r="O204" s="38">
        <v>3</v>
      </c>
      <c r="P204" s="38">
        <v>1</v>
      </c>
      <c r="Q204" s="38">
        <v>3</v>
      </c>
      <c r="R204" s="38">
        <v>3</v>
      </c>
      <c r="S204" s="38">
        <v>1</v>
      </c>
      <c r="T204" s="46">
        <f t="shared" si="1"/>
        <v>11</v>
      </c>
      <c r="U204" s="47" t="s">
        <v>584</v>
      </c>
      <c r="V204" s="41">
        <v>120</v>
      </c>
      <c r="W204" s="39" t="s">
        <v>70</v>
      </c>
      <c r="X204" s="39" t="s">
        <v>71</v>
      </c>
      <c r="Y204" s="48">
        <v>3</v>
      </c>
      <c r="Z204" s="48">
        <v>3</v>
      </c>
      <c r="AA204" s="48">
        <v>3</v>
      </c>
      <c r="AB204" s="48"/>
      <c r="AC204" s="46">
        <f t="shared" si="6"/>
        <v>9</v>
      </c>
      <c r="AD204" s="50">
        <f t="shared" si="2"/>
        <v>20</v>
      </c>
      <c r="AE204" s="41" t="s">
        <v>79</v>
      </c>
      <c r="AF204" s="41"/>
      <c r="AG204" s="51"/>
      <c r="AH204" s="51"/>
    </row>
    <row r="205" spans="1:34" s="130" customFormat="1" ht="80.099999999999994" customHeight="1" x14ac:dyDescent="0.25">
      <c r="A205" s="55" t="s">
        <v>776</v>
      </c>
      <c r="B205" s="41" t="s">
        <v>41</v>
      </c>
      <c r="C205" s="39" t="s">
        <v>200</v>
      </c>
      <c r="D205" s="40" t="s">
        <v>777</v>
      </c>
      <c r="E205" s="39" t="s">
        <v>576</v>
      </c>
      <c r="F205" s="39" t="s">
        <v>577</v>
      </c>
      <c r="G205" s="39">
        <v>11.0901</v>
      </c>
      <c r="H205" s="39" t="s">
        <v>578</v>
      </c>
      <c r="I205" s="39" t="s">
        <v>222</v>
      </c>
      <c r="J205" s="53">
        <v>55764.800000000003</v>
      </c>
      <c r="K205" s="53">
        <v>114587.2</v>
      </c>
      <c r="L205" s="54">
        <v>605</v>
      </c>
      <c r="M205" s="45">
        <f t="shared" si="20"/>
        <v>302.5</v>
      </c>
      <c r="N205" s="39" t="s">
        <v>67</v>
      </c>
      <c r="O205" s="38">
        <v>3</v>
      </c>
      <c r="P205" s="38">
        <v>1</v>
      </c>
      <c r="Q205" s="38">
        <v>3</v>
      </c>
      <c r="R205" s="38">
        <v>3</v>
      </c>
      <c r="S205" s="38">
        <v>1</v>
      </c>
      <c r="T205" s="46">
        <f t="shared" si="1"/>
        <v>11</v>
      </c>
      <c r="U205" s="47" t="s">
        <v>584</v>
      </c>
      <c r="V205" s="41">
        <v>120</v>
      </c>
      <c r="W205" s="39" t="s">
        <v>70</v>
      </c>
      <c r="X205" s="39" t="s">
        <v>71</v>
      </c>
      <c r="Y205" s="48">
        <v>3</v>
      </c>
      <c r="Z205" s="48">
        <v>3</v>
      </c>
      <c r="AA205" s="48">
        <v>3</v>
      </c>
      <c r="AB205" s="48"/>
      <c r="AC205" s="46">
        <f t="shared" si="6"/>
        <v>9</v>
      </c>
      <c r="AD205" s="50">
        <f t="shared" si="2"/>
        <v>20</v>
      </c>
      <c r="AE205" s="41" t="s">
        <v>79</v>
      </c>
      <c r="AF205" s="41"/>
      <c r="AG205" s="51"/>
      <c r="AH205" s="51"/>
    </row>
    <row r="206" spans="1:34" s="130" customFormat="1" ht="80.099999999999994" customHeight="1" x14ac:dyDescent="0.25">
      <c r="A206" s="55" t="s">
        <v>778</v>
      </c>
      <c r="B206" s="41" t="s">
        <v>41</v>
      </c>
      <c r="C206" s="39" t="s">
        <v>200</v>
      </c>
      <c r="D206" s="40" t="s">
        <v>779</v>
      </c>
      <c r="E206" s="39" t="s">
        <v>576</v>
      </c>
      <c r="F206" s="39" t="s">
        <v>577</v>
      </c>
      <c r="G206" s="39">
        <v>11.0901</v>
      </c>
      <c r="H206" s="39" t="s">
        <v>578</v>
      </c>
      <c r="I206" s="39" t="s">
        <v>222</v>
      </c>
      <c r="J206" s="53">
        <v>55764.800000000003</v>
      </c>
      <c r="K206" s="53">
        <v>114587.2</v>
      </c>
      <c r="L206" s="54">
        <v>605</v>
      </c>
      <c r="M206" s="45">
        <f t="shared" si="20"/>
        <v>302.5</v>
      </c>
      <c r="N206" s="39" t="s">
        <v>67</v>
      </c>
      <c r="O206" s="38">
        <v>3</v>
      </c>
      <c r="P206" s="38">
        <v>1</v>
      </c>
      <c r="Q206" s="38">
        <v>3</v>
      </c>
      <c r="R206" s="38">
        <v>3</v>
      </c>
      <c r="S206" s="38">
        <v>1</v>
      </c>
      <c r="T206" s="46">
        <f t="shared" si="1"/>
        <v>11</v>
      </c>
      <c r="U206" s="47" t="s">
        <v>584</v>
      </c>
      <c r="V206" s="41">
        <v>120</v>
      </c>
      <c r="W206" s="39" t="s">
        <v>70</v>
      </c>
      <c r="X206" s="39" t="s">
        <v>71</v>
      </c>
      <c r="Y206" s="48">
        <v>3</v>
      </c>
      <c r="Z206" s="48">
        <v>3</v>
      </c>
      <c r="AA206" s="48">
        <v>3</v>
      </c>
      <c r="AB206" s="48"/>
      <c r="AC206" s="46">
        <f t="shared" si="6"/>
        <v>9</v>
      </c>
      <c r="AD206" s="50">
        <f t="shared" si="2"/>
        <v>20</v>
      </c>
      <c r="AE206" s="41" t="s">
        <v>79</v>
      </c>
      <c r="AF206" s="41"/>
      <c r="AG206" s="51"/>
      <c r="AH206" s="51"/>
    </row>
    <row r="207" spans="1:34" s="130" customFormat="1" ht="80.099999999999994" customHeight="1" x14ac:dyDescent="0.25">
      <c r="A207" s="55" t="s">
        <v>780</v>
      </c>
      <c r="B207" s="41" t="s">
        <v>41</v>
      </c>
      <c r="C207" s="39" t="s">
        <v>200</v>
      </c>
      <c r="D207" s="40" t="s">
        <v>781</v>
      </c>
      <c r="E207" s="39" t="s">
        <v>782</v>
      </c>
      <c r="F207" s="39" t="s">
        <v>589</v>
      </c>
      <c r="G207" s="39">
        <v>15.1204</v>
      </c>
      <c r="H207" s="39" t="s">
        <v>590</v>
      </c>
      <c r="I207" s="39" t="s">
        <v>222</v>
      </c>
      <c r="J207" s="53">
        <v>48110.400000000001</v>
      </c>
      <c r="K207" s="53">
        <v>103812.8</v>
      </c>
      <c r="L207" s="54">
        <v>1198</v>
      </c>
      <c r="M207" s="45">
        <f t="shared" si="20"/>
        <v>599</v>
      </c>
      <c r="N207" s="39" t="s">
        <v>67</v>
      </c>
      <c r="O207" s="38">
        <v>3</v>
      </c>
      <c r="P207" s="38">
        <v>2</v>
      </c>
      <c r="Q207" s="38">
        <v>3</v>
      </c>
      <c r="R207" s="38">
        <v>3</v>
      </c>
      <c r="S207" s="38">
        <v>1</v>
      </c>
      <c r="T207" s="46">
        <f t="shared" si="1"/>
        <v>12</v>
      </c>
      <c r="U207" s="47" t="s">
        <v>419</v>
      </c>
      <c r="V207" s="41">
        <v>150</v>
      </c>
      <c r="W207" s="39" t="s">
        <v>70</v>
      </c>
      <c r="X207" s="39" t="s">
        <v>71</v>
      </c>
      <c r="Y207" s="48">
        <v>3</v>
      </c>
      <c r="Z207" s="48">
        <v>3</v>
      </c>
      <c r="AA207" s="48">
        <v>3</v>
      </c>
      <c r="AB207" s="48"/>
      <c r="AC207" s="46">
        <f t="shared" si="6"/>
        <v>9</v>
      </c>
      <c r="AD207" s="50">
        <f t="shared" si="2"/>
        <v>21</v>
      </c>
      <c r="AE207" s="41" t="s">
        <v>79</v>
      </c>
      <c r="AF207" s="41"/>
      <c r="AG207" s="51"/>
      <c r="AH207" s="51"/>
    </row>
    <row r="208" spans="1:34" s="130" customFormat="1" ht="80.099999999999994" customHeight="1" x14ac:dyDescent="0.25">
      <c r="A208" s="55" t="s">
        <v>783</v>
      </c>
      <c r="B208" s="41" t="s">
        <v>41</v>
      </c>
      <c r="C208" s="39" t="s">
        <v>200</v>
      </c>
      <c r="D208" s="40" t="s">
        <v>784</v>
      </c>
      <c r="E208" s="39" t="s">
        <v>445</v>
      </c>
      <c r="F208" s="39" t="s">
        <v>510</v>
      </c>
      <c r="G208" s="39">
        <v>11.0801</v>
      </c>
      <c r="H208" s="39" t="s">
        <v>511</v>
      </c>
      <c r="I208" s="39" t="s">
        <v>206</v>
      </c>
      <c r="J208" s="53">
        <v>34340.800000000003</v>
      </c>
      <c r="K208" s="53">
        <v>84115.199999999997</v>
      </c>
      <c r="L208" s="54">
        <v>1421</v>
      </c>
      <c r="M208" s="45">
        <f t="shared" si="20"/>
        <v>710.5</v>
      </c>
      <c r="N208" s="39" t="s">
        <v>130</v>
      </c>
      <c r="O208" s="38">
        <v>2</v>
      </c>
      <c r="P208" s="38">
        <v>2</v>
      </c>
      <c r="Q208" s="38">
        <v>3</v>
      </c>
      <c r="R208" s="38">
        <v>3</v>
      </c>
      <c r="S208" s="38">
        <v>1</v>
      </c>
      <c r="T208" s="46">
        <f t="shared" si="1"/>
        <v>11</v>
      </c>
      <c r="U208" s="47" t="s">
        <v>517</v>
      </c>
      <c r="V208" s="41">
        <v>150</v>
      </c>
      <c r="W208" s="39" t="s">
        <v>70</v>
      </c>
      <c r="X208" s="39" t="s">
        <v>71</v>
      </c>
      <c r="Y208" s="48">
        <v>3</v>
      </c>
      <c r="Z208" s="48">
        <v>3</v>
      </c>
      <c r="AA208" s="48">
        <v>3</v>
      </c>
      <c r="AB208" s="48"/>
      <c r="AC208" s="46">
        <f t="shared" si="6"/>
        <v>9</v>
      </c>
      <c r="AD208" s="50">
        <f t="shared" si="2"/>
        <v>20</v>
      </c>
      <c r="AE208" s="41" t="s">
        <v>79</v>
      </c>
      <c r="AF208" s="41"/>
      <c r="AG208" s="51"/>
      <c r="AH208" s="51"/>
    </row>
    <row r="209" spans="1:34" s="130" customFormat="1" ht="80.099999999999994" customHeight="1" x14ac:dyDescent="0.25">
      <c r="A209" s="55" t="s">
        <v>1279</v>
      </c>
      <c r="B209" s="41" t="s">
        <v>1228</v>
      </c>
      <c r="C209" s="39" t="s">
        <v>200</v>
      </c>
      <c r="D209" s="40" t="s">
        <v>1280</v>
      </c>
      <c r="E209" s="39" t="s">
        <v>1281</v>
      </c>
      <c r="F209" s="39" t="s">
        <v>682</v>
      </c>
      <c r="G209" s="39">
        <v>11.030099999999999</v>
      </c>
      <c r="H209" s="39" t="s">
        <v>683</v>
      </c>
      <c r="I209" s="39" t="s">
        <v>222</v>
      </c>
      <c r="J209" s="53">
        <v>38064</v>
      </c>
      <c r="K209" s="43">
        <v>89190.399999999994</v>
      </c>
      <c r="L209" s="41">
        <v>1493</v>
      </c>
      <c r="M209" s="45">
        <f t="shared" si="20"/>
        <v>746.5</v>
      </c>
      <c r="N209" s="39" t="s">
        <v>1231</v>
      </c>
      <c r="O209" s="38">
        <v>2</v>
      </c>
      <c r="P209" s="38">
        <v>2</v>
      </c>
      <c r="Q209" s="38">
        <v>3</v>
      </c>
      <c r="R209" s="38">
        <v>3</v>
      </c>
      <c r="S209" s="38">
        <v>1</v>
      </c>
      <c r="T209" s="46">
        <f t="shared" si="1"/>
        <v>11</v>
      </c>
      <c r="U209" s="47" t="s">
        <v>684</v>
      </c>
      <c r="V209" s="41">
        <v>300</v>
      </c>
      <c r="W209" s="39" t="s">
        <v>70</v>
      </c>
      <c r="X209" s="39" t="s">
        <v>71</v>
      </c>
      <c r="Y209" s="48">
        <v>3</v>
      </c>
      <c r="Z209" s="48">
        <v>3</v>
      </c>
      <c r="AA209" s="48">
        <v>3</v>
      </c>
      <c r="AB209" s="48"/>
      <c r="AC209" s="46">
        <f t="shared" si="6"/>
        <v>9</v>
      </c>
      <c r="AD209" s="50">
        <f t="shared" si="2"/>
        <v>20</v>
      </c>
      <c r="AE209" s="41" t="s">
        <v>79</v>
      </c>
      <c r="AF209" s="41"/>
      <c r="AG209" s="51"/>
      <c r="AH209" s="51"/>
    </row>
    <row r="210" spans="1:34" s="130" customFormat="1" ht="80.099999999999994" customHeight="1" x14ac:dyDescent="0.25">
      <c r="A210" s="55" t="s">
        <v>1282</v>
      </c>
      <c r="B210" s="41" t="s">
        <v>1228</v>
      </c>
      <c r="C210" s="39" t="s">
        <v>200</v>
      </c>
      <c r="D210" s="40" t="s">
        <v>1283</v>
      </c>
      <c r="E210" s="39" t="s">
        <v>1284</v>
      </c>
      <c r="F210" s="39" t="s">
        <v>577</v>
      </c>
      <c r="G210" s="39">
        <v>11.0901</v>
      </c>
      <c r="H210" s="39" t="s">
        <v>578</v>
      </c>
      <c r="I210" s="39" t="s">
        <v>222</v>
      </c>
      <c r="J210" s="53">
        <v>55764.800000000003</v>
      </c>
      <c r="K210" s="42">
        <v>114587.2</v>
      </c>
      <c r="L210" s="44">
        <v>605</v>
      </c>
      <c r="M210" s="45">
        <f t="shared" si="20"/>
        <v>302.5</v>
      </c>
      <c r="N210" s="39" t="s">
        <v>1231</v>
      </c>
      <c r="O210" s="38">
        <v>3</v>
      </c>
      <c r="P210" s="38">
        <v>2</v>
      </c>
      <c r="Q210" s="38">
        <v>3</v>
      </c>
      <c r="R210" s="38">
        <v>3</v>
      </c>
      <c r="S210" s="38">
        <v>1</v>
      </c>
      <c r="T210" s="46">
        <f t="shared" si="1"/>
        <v>12</v>
      </c>
      <c r="U210" s="47" t="s">
        <v>584</v>
      </c>
      <c r="V210" s="41">
        <v>360</v>
      </c>
      <c r="W210" s="39" t="s">
        <v>244</v>
      </c>
      <c r="X210" s="39" t="s">
        <v>71</v>
      </c>
      <c r="Y210" s="48">
        <v>3</v>
      </c>
      <c r="Z210" s="48">
        <v>3</v>
      </c>
      <c r="AA210" s="48">
        <v>3</v>
      </c>
      <c r="AB210" s="48"/>
      <c r="AC210" s="46">
        <f t="shared" si="6"/>
        <v>9</v>
      </c>
      <c r="AD210" s="50">
        <f t="shared" si="2"/>
        <v>21</v>
      </c>
      <c r="AE210" s="41" t="s">
        <v>79</v>
      </c>
      <c r="AF210" s="41"/>
      <c r="AG210" s="51"/>
      <c r="AH210" s="51"/>
    </row>
    <row r="211" spans="1:34" s="130" customFormat="1" ht="80.099999999999994" customHeight="1" x14ac:dyDescent="0.25">
      <c r="A211" s="55" t="s">
        <v>1285</v>
      </c>
      <c r="B211" s="41" t="s">
        <v>1228</v>
      </c>
      <c r="C211" s="39" t="s">
        <v>200</v>
      </c>
      <c r="D211" s="40" t="s">
        <v>1286</v>
      </c>
      <c r="E211" s="39" t="s">
        <v>1287</v>
      </c>
      <c r="F211" s="39" t="s">
        <v>473</v>
      </c>
      <c r="G211" s="39">
        <v>15.1204</v>
      </c>
      <c r="H211" s="39" t="s">
        <v>474</v>
      </c>
      <c r="I211" s="39" t="s">
        <v>1288</v>
      </c>
      <c r="J211" s="53" t="s">
        <v>1501</v>
      </c>
      <c r="K211" s="42">
        <v>84115.199999999997</v>
      </c>
      <c r="L211" s="41">
        <v>11900</v>
      </c>
      <c r="M211" s="45">
        <f t="shared" si="20"/>
        <v>5950</v>
      </c>
      <c r="N211" s="39" t="s">
        <v>1231</v>
      </c>
      <c r="O211" s="38">
        <v>3</v>
      </c>
      <c r="P211" s="38">
        <v>3</v>
      </c>
      <c r="Q211" s="38">
        <v>3</v>
      </c>
      <c r="R211" s="38">
        <v>3</v>
      </c>
      <c r="S211" s="38">
        <v>1</v>
      </c>
      <c r="T211" s="46">
        <f t="shared" si="1"/>
        <v>13</v>
      </c>
      <c r="U211" s="47" t="s">
        <v>419</v>
      </c>
      <c r="V211" s="41">
        <v>480</v>
      </c>
      <c r="W211" s="39" t="s">
        <v>244</v>
      </c>
      <c r="X211" s="39" t="s">
        <v>71</v>
      </c>
      <c r="Y211" s="48">
        <v>3</v>
      </c>
      <c r="Z211" s="48">
        <v>2</v>
      </c>
      <c r="AA211" s="48">
        <v>3</v>
      </c>
      <c r="AB211" s="48"/>
      <c r="AC211" s="46">
        <f t="shared" si="6"/>
        <v>8</v>
      </c>
      <c r="AD211" s="50">
        <f t="shared" si="2"/>
        <v>21</v>
      </c>
      <c r="AE211" s="41" t="s">
        <v>79</v>
      </c>
      <c r="AF211" s="41"/>
      <c r="AG211" s="51"/>
      <c r="AH211" s="51"/>
    </row>
    <row r="212" spans="1:34" s="130" customFormat="1" ht="80.099999999999994" customHeight="1" x14ac:dyDescent="0.25">
      <c r="A212" s="55" t="s">
        <v>1289</v>
      </c>
      <c r="B212" s="41" t="s">
        <v>1228</v>
      </c>
      <c r="C212" s="39" t="s">
        <v>200</v>
      </c>
      <c r="D212" s="40" t="s">
        <v>1290</v>
      </c>
      <c r="E212" s="39" t="s">
        <v>1291</v>
      </c>
      <c r="F212" s="39" t="s">
        <v>577</v>
      </c>
      <c r="G212" s="39">
        <v>11.0901</v>
      </c>
      <c r="H212" s="39" t="s">
        <v>578</v>
      </c>
      <c r="I212" s="39" t="s">
        <v>222</v>
      </c>
      <c r="J212" s="53">
        <v>48110.400000000001</v>
      </c>
      <c r="K212" s="42">
        <v>103812.8</v>
      </c>
      <c r="L212" s="44">
        <v>605</v>
      </c>
      <c r="M212" s="45">
        <f t="shared" si="20"/>
        <v>302.5</v>
      </c>
      <c r="N212" s="39" t="s">
        <v>1231</v>
      </c>
      <c r="O212" s="38">
        <v>3</v>
      </c>
      <c r="P212" s="38">
        <v>2</v>
      </c>
      <c r="Q212" s="38">
        <v>3</v>
      </c>
      <c r="R212" s="38">
        <v>2</v>
      </c>
      <c r="S212" s="38">
        <v>1</v>
      </c>
      <c r="T212" s="46">
        <f t="shared" si="1"/>
        <v>11</v>
      </c>
      <c r="U212" s="47" t="s">
        <v>584</v>
      </c>
      <c r="V212" s="41">
        <v>630</v>
      </c>
      <c r="W212" s="39" t="s">
        <v>244</v>
      </c>
      <c r="X212" s="39" t="s">
        <v>71</v>
      </c>
      <c r="Y212" s="48">
        <v>3</v>
      </c>
      <c r="Z212" s="48">
        <v>2</v>
      </c>
      <c r="AA212" s="48">
        <v>3</v>
      </c>
      <c r="AB212" s="48"/>
      <c r="AC212" s="46">
        <f t="shared" si="6"/>
        <v>8</v>
      </c>
      <c r="AD212" s="50">
        <f t="shared" si="2"/>
        <v>19</v>
      </c>
      <c r="AE212" s="41" t="s">
        <v>79</v>
      </c>
      <c r="AF212" s="41"/>
      <c r="AG212" s="51"/>
      <c r="AH212" s="51"/>
    </row>
    <row r="213" spans="1:34" s="130" customFormat="1" ht="80.099999999999994" customHeight="1" x14ac:dyDescent="0.25">
      <c r="A213" s="55" t="s">
        <v>1292</v>
      </c>
      <c r="B213" s="41" t="s">
        <v>1228</v>
      </c>
      <c r="C213" s="39" t="s">
        <v>200</v>
      </c>
      <c r="D213" s="40" t="s">
        <v>1293</v>
      </c>
      <c r="E213" s="39" t="s">
        <v>1294</v>
      </c>
      <c r="F213" s="39" t="s">
        <v>473</v>
      </c>
      <c r="G213" s="39">
        <v>15.1204</v>
      </c>
      <c r="H213" s="39" t="s">
        <v>474</v>
      </c>
      <c r="I213" s="39" t="s">
        <v>1295</v>
      </c>
      <c r="J213" s="53">
        <v>55764.800000000003</v>
      </c>
      <c r="K213" s="42">
        <v>114587.2</v>
      </c>
      <c r="L213" s="41">
        <v>11900</v>
      </c>
      <c r="M213" s="45">
        <f t="shared" si="20"/>
        <v>5950</v>
      </c>
      <c r="N213" s="39" t="s">
        <v>1231</v>
      </c>
      <c r="O213" s="38">
        <v>3</v>
      </c>
      <c r="P213" s="38">
        <v>3</v>
      </c>
      <c r="Q213" s="38">
        <v>3</v>
      </c>
      <c r="R213" s="38">
        <v>3</v>
      </c>
      <c r="S213" s="38">
        <v>1</v>
      </c>
      <c r="T213" s="46">
        <f t="shared" si="1"/>
        <v>13</v>
      </c>
      <c r="U213" s="47" t="s">
        <v>419</v>
      </c>
      <c r="V213" s="41">
        <v>630</v>
      </c>
      <c r="W213" s="39" t="s">
        <v>244</v>
      </c>
      <c r="X213" s="39" t="s">
        <v>71</v>
      </c>
      <c r="Y213" s="48">
        <v>3</v>
      </c>
      <c r="Z213" s="48">
        <v>2</v>
      </c>
      <c r="AA213" s="48">
        <v>3</v>
      </c>
      <c r="AB213" s="48"/>
      <c r="AC213" s="46">
        <f t="shared" si="6"/>
        <v>8</v>
      </c>
      <c r="AD213" s="50">
        <f t="shared" si="2"/>
        <v>21</v>
      </c>
      <c r="AE213" s="41" t="s">
        <v>79</v>
      </c>
      <c r="AF213" s="41"/>
      <c r="AG213" s="51"/>
      <c r="AH213" s="51"/>
    </row>
    <row r="214" spans="1:34" s="130" customFormat="1" ht="80.099999999999994" customHeight="1" x14ac:dyDescent="0.25">
      <c r="A214" s="55" t="s">
        <v>1296</v>
      </c>
      <c r="B214" s="41" t="s">
        <v>1228</v>
      </c>
      <c r="C214" s="39" t="s">
        <v>200</v>
      </c>
      <c r="D214" s="40" t="s">
        <v>1297</v>
      </c>
      <c r="E214" s="39" t="s">
        <v>1287</v>
      </c>
      <c r="F214" s="39" t="s">
        <v>589</v>
      </c>
      <c r="G214" s="39">
        <v>15.1204</v>
      </c>
      <c r="H214" s="39" t="s">
        <v>590</v>
      </c>
      <c r="I214" s="39" t="s">
        <v>222</v>
      </c>
      <c r="J214" s="53">
        <v>48110.400000000001</v>
      </c>
      <c r="K214" s="42">
        <v>103812.8</v>
      </c>
      <c r="L214" s="41">
        <v>1198</v>
      </c>
      <c r="M214" s="45">
        <f t="shared" si="20"/>
        <v>599</v>
      </c>
      <c r="N214" s="39" t="s">
        <v>1231</v>
      </c>
      <c r="O214" s="38">
        <v>3</v>
      </c>
      <c r="P214" s="38">
        <v>2</v>
      </c>
      <c r="Q214" s="38">
        <v>3</v>
      </c>
      <c r="R214" s="38">
        <v>3</v>
      </c>
      <c r="S214" s="38">
        <v>1</v>
      </c>
      <c r="T214" s="46">
        <f t="shared" si="1"/>
        <v>12</v>
      </c>
      <c r="U214" s="47" t="s">
        <v>419</v>
      </c>
      <c r="V214" s="41">
        <v>360</v>
      </c>
      <c r="W214" s="39" t="s">
        <v>244</v>
      </c>
      <c r="X214" s="39" t="s">
        <v>71</v>
      </c>
      <c r="Y214" s="48">
        <v>3</v>
      </c>
      <c r="Z214" s="48">
        <v>3</v>
      </c>
      <c r="AA214" s="48">
        <v>3</v>
      </c>
      <c r="AB214" s="48"/>
      <c r="AC214" s="46">
        <f t="shared" si="6"/>
        <v>9</v>
      </c>
      <c r="AD214" s="50">
        <f t="shared" si="2"/>
        <v>21</v>
      </c>
      <c r="AE214" s="41" t="s">
        <v>79</v>
      </c>
      <c r="AF214" s="41"/>
      <c r="AG214" s="51"/>
      <c r="AH214" s="51"/>
    </row>
    <row r="215" spans="1:34" s="130" customFormat="1" ht="80.099999999999994" customHeight="1" x14ac:dyDescent="0.25">
      <c r="A215" s="55" t="s">
        <v>1299</v>
      </c>
      <c r="B215" s="41" t="s">
        <v>1228</v>
      </c>
      <c r="C215" s="39" t="s">
        <v>200</v>
      </c>
      <c r="D215" s="40" t="s">
        <v>1300</v>
      </c>
      <c r="E215" s="39" t="s">
        <v>1301</v>
      </c>
      <c r="F215" s="39" t="s">
        <v>510</v>
      </c>
      <c r="G215" s="39">
        <v>11.0801</v>
      </c>
      <c r="H215" s="39" t="s">
        <v>511</v>
      </c>
      <c r="I215" s="39" t="s">
        <v>206</v>
      </c>
      <c r="J215" s="53" t="s">
        <v>1501</v>
      </c>
      <c r="K215" s="42">
        <v>84115.199999999997</v>
      </c>
      <c r="L215" s="41">
        <v>1421</v>
      </c>
      <c r="M215" s="45">
        <f t="shared" si="20"/>
        <v>710.5</v>
      </c>
      <c r="N215" s="39" t="s">
        <v>1231</v>
      </c>
      <c r="O215" s="38">
        <v>2</v>
      </c>
      <c r="P215" s="38">
        <v>2</v>
      </c>
      <c r="Q215" s="38">
        <v>3</v>
      </c>
      <c r="R215" s="38">
        <v>3</v>
      </c>
      <c r="S215" s="38">
        <v>1</v>
      </c>
      <c r="T215" s="46">
        <f t="shared" si="1"/>
        <v>11</v>
      </c>
      <c r="U215" s="47" t="s">
        <v>517</v>
      </c>
      <c r="V215" s="41">
        <v>630</v>
      </c>
      <c r="W215" s="39" t="s">
        <v>244</v>
      </c>
      <c r="X215" s="39" t="s">
        <v>71</v>
      </c>
      <c r="Y215" s="48">
        <v>3</v>
      </c>
      <c r="Z215" s="48">
        <v>2</v>
      </c>
      <c r="AA215" s="48">
        <v>3</v>
      </c>
      <c r="AB215" s="48"/>
      <c r="AC215" s="46">
        <f t="shared" si="6"/>
        <v>8</v>
      </c>
      <c r="AD215" s="50">
        <f t="shared" si="2"/>
        <v>19</v>
      </c>
      <c r="AE215" s="41" t="s">
        <v>79</v>
      </c>
      <c r="AF215" s="41"/>
      <c r="AG215" s="51"/>
      <c r="AH215" s="51"/>
    </row>
    <row r="216" spans="1:34" s="130" customFormat="1" ht="80.099999999999994" customHeight="1" x14ac:dyDescent="0.25">
      <c r="A216" s="55" t="s">
        <v>1302</v>
      </c>
      <c r="B216" s="41" t="s">
        <v>1228</v>
      </c>
      <c r="C216" s="39" t="s">
        <v>200</v>
      </c>
      <c r="D216" s="40" t="s">
        <v>1303</v>
      </c>
      <c r="E216" s="39" t="s">
        <v>1304</v>
      </c>
      <c r="F216" s="39" t="s">
        <v>510</v>
      </c>
      <c r="G216" s="39">
        <v>11.0801</v>
      </c>
      <c r="H216" s="39" t="s">
        <v>1305</v>
      </c>
      <c r="I216" s="39" t="s">
        <v>1306</v>
      </c>
      <c r="J216" s="53">
        <v>48110.400000000001</v>
      </c>
      <c r="K216" s="42">
        <v>103812.8</v>
      </c>
      <c r="L216" s="41">
        <v>801</v>
      </c>
      <c r="M216" s="45">
        <f t="shared" si="20"/>
        <v>400.5</v>
      </c>
      <c r="N216" s="39" t="s">
        <v>1231</v>
      </c>
      <c r="O216" s="38">
        <v>2</v>
      </c>
      <c r="P216" s="38">
        <v>1</v>
      </c>
      <c r="Q216" s="38">
        <v>3</v>
      </c>
      <c r="R216" s="38">
        <v>3</v>
      </c>
      <c r="S216" s="38">
        <v>1</v>
      </c>
      <c r="T216" s="46">
        <f t="shared" si="1"/>
        <v>10</v>
      </c>
      <c r="U216" s="47" t="s">
        <v>517</v>
      </c>
      <c r="V216" s="41">
        <v>660</v>
      </c>
      <c r="W216" s="39" t="s">
        <v>244</v>
      </c>
      <c r="X216" s="39" t="s">
        <v>71</v>
      </c>
      <c r="Y216" s="48">
        <v>3</v>
      </c>
      <c r="Z216" s="48">
        <v>2</v>
      </c>
      <c r="AA216" s="48">
        <v>3</v>
      </c>
      <c r="AB216" s="48"/>
      <c r="AC216" s="46">
        <f t="shared" si="6"/>
        <v>8</v>
      </c>
      <c r="AD216" s="50">
        <f t="shared" si="2"/>
        <v>18</v>
      </c>
      <c r="AE216" s="41" t="s">
        <v>79</v>
      </c>
      <c r="AF216" s="41"/>
      <c r="AG216" s="51"/>
      <c r="AH216" s="51"/>
    </row>
    <row r="217" spans="1:34" s="130" customFormat="1" ht="80.099999999999994" customHeight="1" x14ac:dyDescent="0.25">
      <c r="A217" s="38" t="s">
        <v>1018</v>
      </c>
      <c r="B217" s="39" t="s">
        <v>41</v>
      </c>
      <c r="C217" s="39" t="s">
        <v>200</v>
      </c>
      <c r="D217" s="40" t="s">
        <v>1019</v>
      </c>
      <c r="E217" s="39" t="s">
        <v>734</v>
      </c>
      <c r="F217" s="39" t="s">
        <v>407</v>
      </c>
      <c r="G217" s="39">
        <v>11.020099999999999</v>
      </c>
      <c r="H217" s="39" t="s">
        <v>410</v>
      </c>
      <c r="I217" s="39" t="s">
        <v>411</v>
      </c>
      <c r="J217" s="53">
        <f>25.9332770623*2080</f>
        <v>53941.216289584001</v>
      </c>
      <c r="K217" s="80">
        <f>51.67*2080</f>
        <v>107473.60000000001</v>
      </c>
      <c r="L217" s="45" t="s">
        <v>414</v>
      </c>
      <c r="M217" s="45">
        <f t="shared" si="20"/>
        <v>175</v>
      </c>
      <c r="N217" s="39" t="s">
        <v>736</v>
      </c>
      <c r="O217" s="38">
        <v>3</v>
      </c>
      <c r="P217" s="38">
        <v>1</v>
      </c>
      <c r="Q217" s="38">
        <v>1</v>
      </c>
      <c r="R217" s="38">
        <v>2</v>
      </c>
      <c r="S217" s="38">
        <v>1</v>
      </c>
      <c r="T217" s="46">
        <f t="shared" si="1"/>
        <v>8</v>
      </c>
      <c r="U217" s="99" t="s">
        <v>419</v>
      </c>
      <c r="V217" s="90">
        <v>150</v>
      </c>
      <c r="W217" s="90" t="s">
        <v>737</v>
      </c>
      <c r="X217" s="90" t="s">
        <v>738</v>
      </c>
      <c r="Y217" s="38">
        <v>2</v>
      </c>
      <c r="Z217" s="38">
        <v>3</v>
      </c>
      <c r="AA217" s="38">
        <v>3</v>
      </c>
      <c r="AB217" s="55"/>
      <c r="AC217" s="46">
        <f t="shared" si="6"/>
        <v>8</v>
      </c>
      <c r="AD217" s="50">
        <f t="shared" si="2"/>
        <v>16</v>
      </c>
      <c r="AE217" s="39" t="s">
        <v>288</v>
      </c>
      <c r="AF217" s="41"/>
      <c r="AG217" s="51"/>
      <c r="AH217" s="51"/>
    </row>
    <row r="218" spans="1:34" s="130" customFormat="1" ht="80.099999999999994" customHeight="1" x14ac:dyDescent="0.25">
      <c r="A218" s="38" t="s">
        <v>226</v>
      </c>
      <c r="B218" s="39" t="s">
        <v>40</v>
      </c>
      <c r="C218" s="39" t="s">
        <v>227</v>
      </c>
      <c r="D218" s="40" t="s">
        <v>228</v>
      </c>
      <c r="E218" s="39" t="s">
        <v>229</v>
      </c>
      <c r="F218" s="39" t="s">
        <v>230</v>
      </c>
      <c r="G218" s="39">
        <v>13.121</v>
      </c>
      <c r="H218" s="39" t="s">
        <v>231</v>
      </c>
      <c r="I218" s="39" t="s">
        <v>232</v>
      </c>
      <c r="J218" s="53">
        <v>28953.599999999999</v>
      </c>
      <c r="K218" s="53">
        <v>61651.199999999997</v>
      </c>
      <c r="L218" s="39">
        <v>2139</v>
      </c>
      <c r="M218" s="45">
        <f t="shared" si="20"/>
        <v>1069.5</v>
      </c>
      <c r="N218" s="39" t="s">
        <v>98</v>
      </c>
      <c r="O218" s="38">
        <v>2</v>
      </c>
      <c r="P218" s="38">
        <v>2</v>
      </c>
      <c r="Q218" s="38">
        <v>3</v>
      </c>
      <c r="R218" s="38">
        <v>3</v>
      </c>
      <c r="S218" s="38">
        <v>1</v>
      </c>
      <c r="T218" s="46">
        <f t="shared" si="1"/>
        <v>11</v>
      </c>
      <c r="U218" s="47" t="s">
        <v>245</v>
      </c>
      <c r="V218" s="39" t="s">
        <v>166</v>
      </c>
      <c r="W218" s="39" t="s">
        <v>142</v>
      </c>
      <c r="X218" s="39" t="s">
        <v>247</v>
      </c>
      <c r="Y218" s="48">
        <v>2</v>
      </c>
      <c r="Z218" s="48">
        <v>2</v>
      </c>
      <c r="AA218" s="48">
        <v>2</v>
      </c>
      <c r="AB218" s="49" t="s">
        <v>75</v>
      </c>
      <c r="AC218" s="46">
        <f t="shared" si="6"/>
        <v>6</v>
      </c>
      <c r="AD218" s="50">
        <f t="shared" si="2"/>
        <v>17</v>
      </c>
      <c r="AE218" s="41" t="s">
        <v>79</v>
      </c>
      <c r="AF218" s="41"/>
      <c r="AG218" s="51"/>
      <c r="AH218" s="51"/>
    </row>
    <row r="219" spans="1:34" s="130" customFormat="1" ht="80.099999999999994" customHeight="1" x14ac:dyDescent="0.25">
      <c r="A219" s="38" t="s">
        <v>250</v>
      </c>
      <c r="B219" s="39" t="s">
        <v>40</v>
      </c>
      <c r="C219" s="39" t="s">
        <v>227</v>
      </c>
      <c r="D219" s="40" t="s">
        <v>252</v>
      </c>
      <c r="E219" s="39" t="s">
        <v>253</v>
      </c>
      <c r="F219" s="39" t="s">
        <v>254</v>
      </c>
      <c r="G219" s="39">
        <v>13.0101</v>
      </c>
      <c r="H219" s="39" t="s">
        <v>255</v>
      </c>
      <c r="I219" s="39" t="s">
        <v>232</v>
      </c>
      <c r="J219" s="53">
        <v>29224</v>
      </c>
      <c r="K219" s="53">
        <v>57824</v>
      </c>
      <c r="L219" s="41"/>
      <c r="M219" s="45" t="s">
        <v>257</v>
      </c>
      <c r="N219" s="39" t="s">
        <v>98</v>
      </c>
      <c r="O219" s="38">
        <v>2</v>
      </c>
      <c r="P219" s="38">
        <v>2</v>
      </c>
      <c r="Q219" s="38">
        <v>3</v>
      </c>
      <c r="R219" s="38">
        <v>2</v>
      </c>
      <c r="S219" s="38">
        <v>1</v>
      </c>
      <c r="T219" s="46">
        <v>10</v>
      </c>
      <c r="U219" s="47" t="s">
        <v>259</v>
      </c>
      <c r="V219" s="39" t="s">
        <v>74</v>
      </c>
      <c r="W219" s="39" t="s">
        <v>78</v>
      </c>
      <c r="X219" s="39" t="s">
        <v>143</v>
      </c>
      <c r="Y219" s="48">
        <v>3</v>
      </c>
      <c r="Z219" s="48">
        <v>3</v>
      </c>
      <c r="AA219" s="48">
        <v>3</v>
      </c>
      <c r="AB219" s="49" t="s">
        <v>75</v>
      </c>
      <c r="AC219" s="46">
        <f t="shared" si="6"/>
        <v>9</v>
      </c>
      <c r="AD219" s="50">
        <f t="shared" si="2"/>
        <v>19</v>
      </c>
      <c r="AE219" s="41" t="s">
        <v>79</v>
      </c>
      <c r="AF219" s="41"/>
      <c r="AG219" s="51"/>
      <c r="AH219" s="51"/>
    </row>
    <row r="220" spans="1:34" s="130" customFormat="1" ht="80.099999999999994" customHeight="1" x14ac:dyDescent="0.25">
      <c r="A220" s="38" t="s">
        <v>260</v>
      </c>
      <c r="B220" s="39" t="s">
        <v>40</v>
      </c>
      <c r="C220" s="39" t="s">
        <v>227</v>
      </c>
      <c r="D220" s="40" t="s">
        <v>262</v>
      </c>
      <c r="E220" s="39" t="s">
        <v>263</v>
      </c>
      <c r="F220" s="39" t="s">
        <v>254</v>
      </c>
      <c r="G220" s="39">
        <v>13.0101</v>
      </c>
      <c r="H220" s="39" t="s">
        <v>255</v>
      </c>
      <c r="I220" s="39" t="s">
        <v>232</v>
      </c>
      <c r="J220" s="53">
        <v>29224</v>
      </c>
      <c r="K220" s="53">
        <v>57824</v>
      </c>
      <c r="L220" s="41"/>
      <c r="M220" s="45" t="s">
        <v>257</v>
      </c>
      <c r="N220" s="39" t="s">
        <v>98</v>
      </c>
      <c r="O220" s="38">
        <v>2</v>
      </c>
      <c r="P220" s="38">
        <v>2</v>
      </c>
      <c r="Q220" s="38">
        <v>3</v>
      </c>
      <c r="R220" s="38">
        <v>2</v>
      </c>
      <c r="S220" s="38">
        <v>1</v>
      </c>
      <c r="T220" s="46">
        <v>10</v>
      </c>
      <c r="U220" s="47" t="s">
        <v>259</v>
      </c>
      <c r="V220" s="39" t="s">
        <v>74</v>
      </c>
      <c r="W220" s="39" t="s">
        <v>78</v>
      </c>
      <c r="X220" s="39" t="s">
        <v>143</v>
      </c>
      <c r="Y220" s="48">
        <v>3</v>
      </c>
      <c r="Z220" s="48">
        <v>3</v>
      </c>
      <c r="AA220" s="48">
        <v>3</v>
      </c>
      <c r="AB220" s="49" t="s">
        <v>75</v>
      </c>
      <c r="AC220" s="46">
        <f t="shared" si="6"/>
        <v>9</v>
      </c>
      <c r="AD220" s="50">
        <f t="shared" si="2"/>
        <v>19</v>
      </c>
      <c r="AE220" s="41" t="s">
        <v>79</v>
      </c>
      <c r="AF220" s="41"/>
      <c r="AG220" s="51"/>
      <c r="AH220" s="51"/>
    </row>
    <row r="221" spans="1:34" s="130" customFormat="1" ht="80.099999999999994" customHeight="1" x14ac:dyDescent="0.25">
      <c r="A221" s="55" t="s">
        <v>446</v>
      </c>
      <c r="B221" s="41" t="s">
        <v>42</v>
      </c>
      <c r="C221" s="39" t="s">
        <v>227</v>
      </c>
      <c r="D221" s="40" t="s">
        <v>447</v>
      </c>
      <c r="E221" s="39" t="s">
        <v>53</v>
      </c>
      <c r="F221" s="39" t="s">
        <v>448</v>
      </c>
      <c r="G221" s="94" t="s">
        <v>449</v>
      </c>
      <c r="H221" s="39" t="s">
        <v>450</v>
      </c>
      <c r="I221" s="39" t="s">
        <v>451</v>
      </c>
      <c r="J221" s="53">
        <f t="shared" ref="J221:J223" si="21">13.9214877201*2080</f>
        <v>28956.694457808</v>
      </c>
      <c r="K221" s="80">
        <f t="shared" ref="K221:K223" si="22">25.6102516028*2080</f>
        <v>53269.323333823995</v>
      </c>
      <c r="L221" s="45" t="s">
        <v>452</v>
      </c>
      <c r="M221" s="45">
        <f t="shared" ref="M221:M229" si="23">L221 / 2</f>
        <v>2037</v>
      </c>
      <c r="N221" s="39" t="s">
        <v>455</v>
      </c>
      <c r="O221" s="38">
        <v>1</v>
      </c>
      <c r="P221" s="38">
        <v>2</v>
      </c>
      <c r="Q221" s="38">
        <v>3</v>
      </c>
      <c r="R221" s="38">
        <v>2</v>
      </c>
      <c r="S221" s="38">
        <v>1</v>
      </c>
      <c r="T221" s="46">
        <f t="shared" ref="T221:T358" si="24">O221+P221+Q221+R221+S221</f>
        <v>9</v>
      </c>
      <c r="U221" s="47" t="s">
        <v>259</v>
      </c>
      <c r="V221" s="39" t="s">
        <v>1535</v>
      </c>
      <c r="W221" s="39" t="s">
        <v>70</v>
      </c>
      <c r="X221" s="39" t="s">
        <v>72</v>
      </c>
      <c r="Y221" s="48">
        <v>3</v>
      </c>
      <c r="Z221" s="48">
        <v>3</v>
      </c>
      <c r="AA221" s="48">
        <v>3</v>
      </c>
      <c r="AB221" s="48"/>
      <c r="AC221" s="46">
        <f t="shared" si="6"/>
        <v>9</v>
      </c>
      <c r="AD221" s="50">
        <f t="shared" si="2"/>
        <v>18</v>
      </c>
      <c r="AE221" s="41" t="s">
        <v>79</v>
      </c>
      <c r="AF221" s="41"/>
      <c r="AG221" s="51"/>
      <c r="AH221" s="51"/>
    </row>
    <row r="222" spans="1:34" s="130" customFormat="1" ht="80.099999999999994" customHeight="1" x14ac:dyDescent="0.25">
      <c r="A222" s="55" t="s">
        <v>458</v>
      </c>
      <c r="B222" s="41" t="s">
        <v>42</v>
      </c>
      <c r="C222" s="39" t="s">
        <v>227</v>
      </c>
      <c r="D222" s="40" t="s">
        <v>459</v>
      </c>
      <c r="E222" s="39" t="s">
        <v>53</v>
      </c>
      <c r="F222" s="39" t="s">
        <v>460</v>
      </c>
      <c r="G222" s="90">
        <v>13.1206</v>
      </c>
      <c r="H222" s="39" t="s">
        <v>450</v>
      </c>
      <c r="I222" s="39" t="s">
        <v>451</v>
      </c>
      <c r="J222" s="53">
        <f t="shared" si="21"/>
        <v>28956.694457808</v>
      </c>
      <c r="K222" s="80">
        <f t="shared" si="22"/>
        <v>53269.323333823995</v>
      </c>
      <c r="L222" s="45" t="s">
        <v>452</v>
      </c>
      <c r="M222" s="45">
        <f t="shared" si="23"/>
        <v>2037</v>
      </c>
      <c r="N222" s="39" t="s">
        <v>455</v>
      </c>
      <c r="O222" s="38">
        <v>1</v>
      </c>
      <c r="P222" s="38">
        <v>2</v>
      </c>
      <c r="Q222" s="38">
        <v>3</v>
      </c>
      <c r="R222" s="38">
        <v>2</v>
      </c>
      <c r="S222" s="38">
        <v>1</v>
      </c>
      <c r="T222" s="46">
        <f t="shared" si="24"/>
        <v>9</v>
      </c>
      <c r="U222" s="47" t="s">
        <v>245</v>
      </c>
      <c r="V222" s="39" t="s">
        <v>1535</v>
      </c>
      <c r="W222" s="39" t="s">
        <v>70</v>
      </c>
      <c r="X222" s="39" t="s">
        <v>72</v>
      </c>
      <c r="Y222" s="48">
        <v>2</v>
      </c>
      <c r="Z222" s="48">
        <v>3</v>
      </c>
      <c r="AA222" s="48">
        <v>3</v>
      </c>
      <c r="AB222" s="48"/>
      <c r="AC222" s="46">
        <f t="shared" si="6"/>
        <v>8</v>
      </c>
      <c r="AD222" s="50">
        <f t="shared" si="2"/>
        <v>17</v>
      </c>
      <c r="AE222" s="41" t="s">
        <v>79</v>
      </c>
      <c r="AF222" s="41"/>
      <c r="AG222" s="51"/>
      <c r="AH222" s="51"/>
    </row>
    <row r="223" spans="1:34" s="130" customFormat="1" ht="80.099999999999994" customHeight="1" x14ac:dyDescent="0.25">
      <c r="A223" s="55" t="s">
        <v>785</v>
      </c>
      <c r="B223" s="41" t="s">
        <v>41</v>
      </c>
      <c r="C223" s="39" t="s">
        <v>227</v>
      </c>
      <c r="D223" s="40" t="s">
        <v>786</v>
      </c>
      <c r="E223" s="39" t="s">
        <v>787</v>
      </c>
      <c r="F223" s="39" t="s">
        <v>448</v>
      </c>
      <c r="G223" s="94" t="s">
        <v>449</v>
      </c>
      <c r="H223" s="39" t="s">
        <v>450</v>
      </c>
      <c r="I223" s="39" t="s">
        <v>451</v>
      </c>
      <c r="J223" s="53">
        <f t="shared" si="21"/>
        <v>28956.694457808</v>
      </c>
      <c r="K223" s="80">
        <f t="shared" si="22"/>
        <v>53269.323333823995</v>
      </c>
      <c r="L223" s="45" t="s">
        <v>452</v>
      </c>
      <c r="M223" s="45">
        <f t="shared" si="23"/>
        <v>2037</v>
      </c>
      <c r="N223" s="39" t="s">
        <v>67</v>
      </c>
      <c r="O223" s="38">
        <v>1</v>
      </c>
      <c r="P223" s="38">
        <v>2</v>
      </c>
      <c r="Q223" s="38">
        <v>3</v>
      </c>
      <c r="R223" s="38">
        <v>3</v>
      </c>
      <c r="S223" s="38">
        <v>1</v>
      </c>
      <c r="T223" s="46">
        <f t="shared" si="24"/>
        <v>10</v>
      </c>
      <c r="U223" s="47" t="s">
        <v>259</v>
      </c>
      <c r="V223" s="41">
        <v>480</v>
      </c>
      <c r="W223" s="39" t="s">
        <v>244</v>
      </c>
      <c r="X223" s="39" t="s">
        <v>71</v>
      </c>
      <c r="Y223" s="48">
        <v>2</v>
      </c>
      <c r="Z223" s="48">
        <v>2</v>
      </c>
      <c r="AA223" s="48">
        <v>3</v>
      </c>
      <c r="AB223" s="48"/>
      <c r="AC223" s="46">
        <f t="shared" si="6"/>
        <v>7</v>
      </c>
      <c r="AD223" s="50">
        <f t="shared" si="2"/>
        <v>17</v>
      </c>
      <c r="AE223" s="41" t="s">
        <v>79</v>
      </c>
      <c r="AF223" s="41"/>
      <c r="AG223" s="51"/>
      <c r="AH223" s="51"/>
    </row>
    <row r="224" spans="1:34" s="130" customFormat="1" ht="80.099999999999994" customHeight="1" x14ac:dyDescent="0.25">
      <c r="A224" s="38" t="s">
        <v>361</v>
      </c>
      <c r="B224" s="39" t="s">
        <v>40</v>
      </c>
      <c r="C224" s="39" t="s">
        <v>227</v>
      </c>
      <c r="D224" s="40" t="s">
        <v>362</v>
      </c>
      <c r="E224" s="39" t="s">
        <v>263</v>
      </c>
      <c r="F224" s="39" t="s">
        <v>254</v>
      </c>
      <c r="G224" s="39">
        <v>13.0101</v>
      </c>
      <c r="H224" s="39" t="s">
        <v>255</v>
      </c>
      <c r="I224" s="39" t="s">
        <v>232</v>
      </c>
      <c r="J224" s="53">
        <v>29224</v>
      </c>
      <c r="K224" s="53">
        <v>57824</v>
      </c>
      <c r="L224" s="39">
        <v>1162</v>
      </c>
      <c r="M224" s="45">
        <f t="shared" si="23"/>
        <v>581</v>
      </c>
      <c r="N224" s="39" t="s">
        <v>98</v>
      </c>
      <c r="O224" s="38">
        <v>2</v>
      </c>
      <c r="P224" s="38">
        <v>2</v>
      </c>
      <c r="Q224" s="38">
        <v>3</v>
      </c>
      <c r="R224" s="38">
        <v>2</v>
      </c>
      <c r="S224" s="38">
        <v>1</v>
      </c>
      <c r="T224" s="46">
        <f t="shared" si="24"/>
        <v>10</v>
      </c>
      <c r="U224" s="47" t="s">
        <v>259</v>
      </c>
      <c r="V224" s="39" t="s">
        <v>166</v>
      </c>
      <c r="W224" s="39" t="s">
        <v>285</v>
      </c>
      <c r="X224" s="39" t="s">
        <v>313</v>
      </c>
      <c r="Y224" s="48">
        <v>2</v>
      </c>
      <c r="Z224" s="48">
        <v>2</v>
      </c>
      <c r="AA224" s="48">
        <v>1</v>
      </c>
      <c r="AB224" s="49" t="s">
        <v>75</v>
      </c>
      <c r="AC224" s="46">
        <f t="shared" si="6"/>
        <v>5</v>
      </c>
      <c r="AD224" s="50">
        <f t="shared" si="2"/>
        <v>15</v>
      </c>
      <c r="AE224" s="41" t="s">
        <v>288</v>
      </c>
      <c r="AF224" s="39" t="s">
        <v>290</v>
      </c>
      <c r="AG224" s="51"/>
      <c r="AH224" s="51"/>
    </row>
    <row r="225" spans="1:34" s="130" customFormat="1" ht="80.099999999999994" customHeight="1" x14ac:dyDescent="0.25">
      <c r="A225" s="55" t="s">
        <v>463</v>
      </c>
      <c r="B225" s="41" t="s">
        <v>42</v>
      </c>
      <c r="C225" s="39" t="s">
        <v>464</v>
      </c>
      <c r="D225" s="40" t="s">
        <v>465</v>
      </c>
      <c r="E225" s="39" t="s">
        <v>53</v>
      </c>
      <c r="F225" s="39" t="s">
        <v>466</v>
      </c>
      <c r="G225" s="39" t="s">
        <v>467</v>
      </c>
      <c r="H225" s="39" t="s">
        <v>468</v>
      </c>
      <c r="I225" s="39" t="s">
        <v>469</v>
      </c>
      <c r="J225" s="53">
        <f>21.1873135172*2080</f>
        <v>44069.612115775999</v>
      </c>
      <c r="K225" s="80">
        <f>43.8955399899*2080</f>
        <v>91302.723178992004</v>
      </c>
      <c r="L225" s="45" t="s">
        <v>475</v>
      </c>
      <c r="M225" s="45">
        <f t="shared" si="23"/>
        <v>81</v>
      </c>
      <c r="N225" s="39" t="s">
        <v>164</v>
      </c>
      <c r="O225" s="38">
        <v>3</v>
      </c>
      <c r="P225" s="38">
        <v>1</v>
      </c>
      <c r="Q225" s="38">
        <v>3</v>
      </c>
      <c r="R225" s="38">
        <v>3</v>
      </c>
      <c r="S225" s="55"/>
      <c r="T225" s="46">
        <f t="shared" si="24"/>
        <v>10</v>
      </c>
      <c r="U225" s="47" t="s">
        <v>477</v>
      </c>
      <c r="V225" s="39" t="s">
        <v>1535</v>
      </c>
      <c r="W225" s="39" t="s">
        <v>70</v>
      </c>
      <c r="X225" s="39" t="s">
        <v>72</v>
      </c>
      <c r="Y225" s="48">
        <v>3</v>
      </c>
      <c r="Z225" s="48">
        <v>3</v>
      </c>
      <c r="AA225" s="48">
        <v>3</v>
      </c>
      <c r="AB225" s="48"/>
      <c r="AC225" s="46">
        <f t="shared" si="6"/>
        <v>9</v>
      </c>
      <c r="AD225" s="50">
        <f t="shared" si="2"/>
        <v>19</v>
      </c>
      <c r="AE225" s="41" t="s">
        <v>79</v>
      </c>
      <c r="AF225" s="41"/>
      <c r="AG225" s="51"/>
      <c r="AH225" s="51"/>
    </row>
    <row r="226" spans="1:34" s="130" customFormat="1" ht="80.099999999999994" customHeight="1" x14ac:dyDescent="0.25">
      <c r="A226" s="55" t="s">
        <v>1389</v>
      </c>
      <c r="B226" s="41" t="s">
        <v>1228</v>
      </c>
      <c r="C226" s="39" t="s">
        <v>464</v>
      </c>
      <c r="D226" s="40" t="s">
        <v>1390</v>
      </c>
      <c r="E226" s="39" t="s">
        <v>1367</v>
      </c>
      <c r="F226" s="39" t="s">
        <v>992</v>
      </c>
      <c r="G226" s="39">
        <v>49.024999999999999</v>
      </c>
      <c r="H226" s="39" t="s">
        <v>993</v>
      </c>
      <c r="I226" s="39" t="s">
        <v>994</v>
      </c>
      <c r="J226" s="53">
        <v>35776</v>
      </c>
      <c r="K226" s="43">
        <v>56243.199999999997</v>
      </c>
      <c r="L226" s="41">
        <v>2008</v>
      </c>
      <c r="M226" s="45">
        <f t="shared" si="23"/>
        <v>1004</v>
      </c>
      <c r="N226" s="39" t="s">
        <v>1231</v>
      </c>
      <c r="O226" s="38">
        <v>1</v>
      </c>
      <c r="P226" s="38">
        <v>2</v>
      </c>
      <c r="Q226" s="38">
        <v>3</v>
      </c>
      <c r="R226" s="38">
        <v>3</v>
      </c>
      <c r="S226" s="55"/>
      <c r="T226" s="46">
        <f t="shared" si="24"/>
        <v>9</v>
      </c>
      <c r="U226" s="47" t="s">
        <v>573</v>
      </c>
      <c r="V226" s="41">
        <v>240</v>
      </c>
      <c r="W226" s="39" t="s">
        <v>244</v>
      </c>
      <c r="X226" s="39" t="s">
        <v>1391</v>
      </c>
      <c r="Y226" s="48">
        <v>1</v>
      </c>
      <c r="Z226" s="48">
        <v>3</v>
      </c>
      <c r="AA226" s="48">
        <v>2</v>
      </c>
      <c r="AB226" s="48"/>
      <c r="AC226" s="46">
        <f t="shared" si="6"/>
        <v>6</v>
      </c>
      <c r="AD226" s="50">
        <f t="shared" si="2"/>
        <v>15</v>
      </c>
      <c r="AE226" s="41" t="s">
        <v>288</v>
      </c>
      <c r="AF226" s="39" t="s">
        <v>290</v>
      </c>
      <c r="AG226" s="51"/>
      <c r="AH226" s="51"/>
    </row>
    <row r="227" spans="1:34" s="130" customFormat="1" ht="80.099999999999994" customHeight="1" x14ac:dyDescent="0.25">
      <c r="A227" s="55" t="s">
        <v>1473</v>
      </c>
      <c r="B227" s="41" t="s">
        <v>1228</v>
      </c>
      <c r="C227" s="39" t="s">
        <v>464</v>
      </c>
      <c r="D227" s="40" t="s">
        <v>1474</v>
      </c>
      <c r="E227" s="39" t="s">
        <v>1367</v>
      </c>
      <c r="F227" s="39" t="s">
        <v>1475</v>
      </c>
      <c r="G227" s="39">
        <v>46.030299999999997</v>
      </c>
      <c r="H227" s="39" t="s">
        <v>1476</v>
      </c>
      <c r="I227" s="39" t="s">
        <v>1477</v>
      </c>
      <c r="J227" s="53">
        <v>44850.6</v>
      </c>
      <c r="K227" s="43">
        <v>72238.399999999994</v>
      </c>
      <c r="L227" s="41">
        <v>357</v>
      </c>
      <c r="M227" s="45">
        <f t="shared" si="23"/>
        <v>178.5</v>
      </c>
      <c r="N227" s="39" t="s">
        <v>1231</v>
      </c>
      <c r="O227" s="38">
        <v>2</v>
      </c>
      <c r="P227" s="38">
        <v>1</v>
      </c>
      <c r="Q227" s="38">
        <v>3</v>
      </c>
      <c r="R227" s="38">
        <v>2</v>
      </c>
      <c r="S227" s="55"/>
      <c r="T227" s="46">
        <f t="shared" si="24"/>
        <v>8</v>
      </c>
      <c r="U227" s="47" t="s">
        <v>573</v>
      </c>
      <c r="V227" s="41">
        <v>90</v>
      </c>
      <c r="W227" s="39" t="s">
        <v>70</v>
      </c>
      <c r="X227" s="39" t="s">
        <v>71</v>
      </c>
      <c r="Y227" s="48">
        <v>1</v>
      </c>
      <c r="Z227" s="48">
        <v>2</v>
      </c>
      <c r="AA227" s="48">
        <v>2</v>
      </c>
      <c r="AB227" s="48"/>
      <c r="AC227" s="46">
        <f t="shared" si="6"/>
        <v>5</v>
      </c>
      <c r="AD227" s="50">
        <f t="shared" si="2"/>
        <v>13</v>
      </c>
      <c r="AE227" s="41" t="s">
        <v>435</v>
      </c>
      <c r="AF227" s="39" t="s">
        <v>1478</v>
      </c>
      <c r="AG227" s="51"/>
      <c r="AH227" s="51"/>
    </row>
    <row r="228" spans="1:34" s="130" customFormat="1" ht="80.099999999999994" customHeight="1" x14ac:dyDescent="0.25">
      <c r="A228" s="55" t="s">
        <v>478</v>
      </c>
      <c r="B228" s="41" t="s">
        <v>42</v>
      </c>
      <c r="C228" s="39" t="s">
        <v>479</v>
      </c>
      <c r="D228" s="40" t="s">
        <v>480</v>
      </c>
      <c r="E228" s="39" t="s">
        <v>53</v>
      </c>
      <c r="F228" s="39" t="s">
        <v>481</v>
      </c>
      <c r="G228" s="90">
        <v>52.080100000000002</v>
      </c>
      <c r="H228" s="39" t="s">
        <v>482</v>
      </c>
      <c r="I228" s="39" t="s">
        <v>483</v>
      </c>
      <c r="J228" s="53">
        <f>17.2557576064*2080</f>
        <v>35891.975821312</v>
      </c>
      <c r="K228" s="80">
        <f>30.7049954496*2080</f>
        <v>63866.390535167993</v>
      </c>
      <c r="L228" s="45" t="s">
        <v>486</v>
      </c>
      <c r="M228" s="45">
        <f t="shared" si="23"/>
        <v>134.5</v>
      </c>
      <c r="N228" s="39" t="s">
        <v>487</v>
      </c>
      <c r="O228" s="38">
        <v>2</v>
      </c>
      <c r="P228" s="38">
        <v>1</v>
      </c>
      <c r="Q228" s="38">
        <v>3</v>
      </c>
      <c r="R228" s="38">
        <v>3</v>
      </c>
      <c r="S228" s="38">
        <v>1</v>
      </c>
      <c r="T228" s="46">
        <f t="shared" si="24"/>
        <v>10</v>
      </c>
      <c r="U228" s="47" t="s">
        <v>488</v>
      </c>
      <c r="V228" s="39" t="s">
        <v>1535</v>
      </c>
      <c r="W228" s="39" t="s">
        <v>70</v>
      </c>
      <c r="X228" s="39" t="s">
        <v>72</v>
      </c>
      <c r="Y228" s="48">
        <v>3</v>
      </c>
      <c r="Z228" s="48">
        <v>3</v>
      </c>
      <c r="AA228" s="48">
        <v>3</v>
      </c>
      <c r="AB228" s="48"/>
      <c r="AC228" s="46">
        <f t="shared" si="6"/>
        <v>9</v>
      </c>
      <c r="AD228" s="50">
        <f t="shared" si="2"/>
        <v>19</v>
      </c>
      <c r="AE228" s="41" t="s">
        <v>79</v>
      </c>
      <c r="AF228" s="41"/>
      <c r="AG228" s="51"/>
      <c r="AH228" s="51"/>
    </row>
    <row r="229" spans="1:34" s="130" customFormat="1" ht="80.099999999999994" customHeight="1" x14ac:dyDescent="0.25">
      <c r="A229" s="55" t="s">
        <v>788</v>
      </c>
      <c r="B229" s="41" t="s">
        <v>41</v>
      </c>
      <c r="C229" s="39" t="s">
        <v>479</v>
      </c>
      <c r="D229" s="40" t="s">
        <v>536</v>
      </c>
      <c r="E229" s="39" t="s">
        <v>537</v>
      </c>
      <c r="F229" s="39" t="s">
        <v>789</v>
      </c>
      <c r="G229" s="90">
        <v>52.010100000000001</v>
      </c>
      <c r="H229" s="39" t="s">
        <v>282</v>
      </c>
      <c r="I229" s="39" t="s">
        <v>283</v>
      </c>
      <c r="J229" s="53">
        <f>23.7409039874*2080</f>
        <v>49381.080293792002</v>
      </c>
      <c r="K229" s="80">
        <f>45.9019976052*2080</f>
        <v>95476.155018816004</v>
      </c>
      <c r="L229" s="45" t="s">
        <v>790</v>
      </c>
      <c r="M229" s="45">
        <f t="shared" si="23"/>
        <v>4329.5</v>
      </c>
      <c r="N229" s="39" t="s">
        <v>130</v>
      </c>
      <c r="O229" s="38">
        <v>3</v>
      </c>
      <c r="P229" s="38">
        <v>3</v>
      </c>
      <c r="Q229" s="38">
        <v>3</v>
      </c>
      <c r="R229" s="38">
        <v>3</v>
      </c>
      <c r="S229" s="38">
        <v>1</v>
      </c>
      <c r="T229" s="46">
        <f t="shared" si="24"/>
        <v>13</v>
      </c>
      <c r="U229" s="47" t="s">
        <v>533</v>
      </c>
      <c r="V229" s="41">
        <v>150</v>
      </c>
      <c r="W229" s="39" t="s">
        <v>70</v>
      </c>
      <c r="X229" s="39" t="s">
        <v>71</v>
      </c>
      <c r="Y229" s="48">
        <v>2</v>
      </c>
      <c r="Z229" s="48">
        <v>3</v>
      </c>
      <c r="AA229" s="48">
        <v>3</v>
      </c>
      <c r="AB229" s="48"/>
      <c r="AC229" s="46">
        <f t="shared" si="6"/>
        <v>8</v>
      </c>
      <c r="AD229" s="50">
        <f t="shared" si="2"/>
        <v>21</v>
      </c>
      <c r="AE229" s="41" t="s">
        <v>79</v>
      </c>
      <c r="AF229" s="41"/>
      <c r="AG229" s="51"/>
      <c r="AH229" s="51"/>
    </row>
    <row r="230" spans="1:34" s="130" customFormat="1" ht="80.099999999999994" customHeight="1" x14ac:dyDescent="0.25">
      <c r="A230" s="55" t="s">
        <v>31</v>
      </c>
      <c r="B230" s="39" t="s">
        <v>39</v>
      </c>
      <c r="C230" s="39" t="s">
        <v>43</v>
      </c>
      <c r="D230" s="40" t="s">
        <v>44</v>
      </c>
      <c r="E230" s="39" t="s">
        <v>47</v>
      </c>
      <c r="F230" s="39" t="s">
        <v>55</v>
      </c>
      <c r="G230" s="39" t="s">
        <v>1502</v>
      </c>
      <c r="H230" s="39" t="s">
        <v>1502</v>
      </c>
      <c r="I230" s="39" t="s">
        <v>1502</v>
      </c>
      <c r="J230" s="53">
        <v>60000</v>
      </c>
      <c r="K230" s="80">
        <v>85000</v>
      </c>
      <c r="L230" s="41"/>
      <c r="M230" s="45" t="s">
        <v>65</v>
      </c>
      <c r="N230" s="39" t="s">
        <v>66</v>
      </c>
      <c r="O230" s="38">
        <v>3</v>
      </c>
      <c r="P230" s="38">
        <v>3</v>
      </c>
      <c r="Q230" s="38">
        <v>3</v>
      </c>
      <c r="R230" s="38">
        <v>3</v>
      </c>
      <c r="S230" s="55"/>
      <c r="T230" s="46">
        <f t="shared" si="24"/>
        <v>12</v>
      </c>
      <c r="U230" s="47" t="s">
        <v>76</v>
      </c>
      <c r="V230" s="80" t="s">
        <v>77</v>
      </c>
      <c r="W230" s="39" t="s">
        <v>78</v>
      </c>
      <c r="X230" s="39" t="s">
        <v>71</v>
      </c>
      <c r="Y230" s="81" t="s">
        <v>80</v>
      </c>
      <c r="Z230" s="38">
        <v>3</v>
      </c>
      <c r="AA230" s="38">
        <v>3</v>
      </c>
      <c r="AB230" s="48"/>
      <c r="AC230" s="127">
        <f t="shared" si="6"/>
        <v>9</v>
      </c>
      <c r="AD230" s="128">
        <f t="shared" si="2"/>
        <v>21</v>
      </c>
      <c r="AE230" s="41" t="s">
        <v>79</v>
      </c>
      <c r="AF230" s="41"/>
      <c r="AG230" s="51"/>
      <c r="AH230" s="51"/>
    </row>
    <row r="231" spans="1:34" s="130" customFormat="1" ht="80.099999999999994" customHeight="1" x14ac:dyDescent="0.25">
      <c r="A231" s="55" t="s">
        <v>489</v>
      </c>
      <c r="B231" s="41" t="s">
        <v>42</v>
      </c>
      <c r="C231" s="39" t="s">
        <v>369</v>
      </c>
      <c r="D231" s="40" t="s">
        <v>490</v>
      </c>
      <c r="E231" s="39" t="s">
        <v>53</v>
      </c>
      <c r="F231" s="39" t="s">
        <v>491</v>
      </c>
      <c r="G231" s="94" t="s">
        <v>492</v>
      </c>
      <c r="H231" s="39" t="s">
        <v>493</v>
      </c>
      <c r="I231" s="39" t="s">
        <v>494</v>
      </c>
      <c r="J231" s="53">
        <f>15.0876373042*2080</f>
        <v>31382.285592736</v>
      </c>
      <c r="K231" s="80">
        <f>20.9618568423*2080</f>
        <v>43600.662231984003</v>
      </c>
      <c r="L231" s="45" t="s">
        <v>495</v>
      </c>
      <c r="M231" s="45">
        <f t="shared" ref="M231:M358" si="25">L231 / 2</f>
        <v>73.5</v>
      </c>
      <c r="N231" s="39" t="s">
        <v>496</v>
      </c>
      <c r="O231" s="38">
        <v>1</v>
      </c>
      <c r="P231" s="38">
        <v>1</v>
      </c>
      <c r="Q231" s="38">
        <v>3</v>
      </c>
      <c r="R231" s="38">
        <v>3</v>
      </c>
      <c r="S231" s="38">
        <v>1</v>
      </c>
      <c r="T231" s="46">
        <f t="shared" si="24"/>
        <v>9</v>
      </c>
      <c r="U231" s="47" t="s">
        <v>497</v>
      </c>
      <c r="V231" s="39" t="s">
        <v>1535</v>
      </c>
      <c r="W231" s="39" t="s">
        <v>70</v>
      </c>
      <c r="X231" s="39" t="s">
        <v>72</v>
      </c>
      <c r="Y231" s="48">
        <v>3</v>
      </c>
      <c r="Z231" s="48">
        <v>3</v>
      </c>
      <c r="AA231" s="48">
        <v>3</v>
      </c>
      <c r="AB231" s="48"/>
      <c r="AC231" s="46">
        <f t="shared" si="6"/>
        <v>9</v>
      </c>
      <c r="AD231" s="50">
        <f t="shared" si="2"/>
        <v>18</v>
      </c>
      <c r="AE231" s="41" t="s">
        <v>79</v>
      </c>
      <c r="AF231" s="41"/>
      <c r="AG231" s="51"/>
      <c r="AH231" s="51"/>
    </row>
    <row r="232" spans="1:34" s="130" customFormat="1" ht="80.099999999999994" customHeight="1" x14ac:dyDescent="0.25">
      <c r="A232" s="55" t="s">
        <v>498</v>
      </c>
      <c r="B232" s="41" t="s">
        <v>42</v>
      </c>
      <c r="C232" s="39" t="s">
        <v>369</v>
      </c>
      <c r="D232" s="40" t="s">
        <v>499</v>
      </c>
      <c r="E232" s="39" t="s">
        <v>53</v>
      </c>
      <c r="F232" s="39" t="s">
        <v>500</v>
      </c>
      <c r="G232" s="94" t="s">
        <v>501</v>
      </c>
      <c r="H232" s="39" t="s">
        <v>502</v>
      </c>
      <c r="I232" s="39" t="s">
        <v>494</v>
      </c>
      <c r="J232" s="53">
        <f>17.232644843*2080</f>
        <v>35843.901273439995</v>
      </c>
      <c r="K232" s="80">
        <f>23.3394030055*2080</f>
        <v>48545.958251439995</v>
      </c>
      <c r="L232" s="45" t="s">
        <v>505</v>
      </c>
      <c r="M232" s="45">
        <f t="shared" si="25"/>
        <v>3059.5</v>
      </c>
      <c r="N232" s="39" t="s">
        <v>506</v>
      </c>
      <c r="O232" s="38">
        <v>1</v>
      </c>
      <c r="P232" s="38">
        <v>3</v>
      </c>
      <c r="Q232" s="38">
        <v>3</v>
      </c>
      <c r="R232" s="38">
        <v>3</v>
      </c>
      <c r="S232" s="38">
        <v>1</v>
      </c>
      <c r="T232" s="46">
        <f t="shared" si="24"/>
        <v>11</v>
      </c>
      <c r="U232" s="47" t="s">
        <v>507</v>
      </c>
      <c r="V232" s="39" t="s">
        <v>1535</v>
      </c>
      <c r="W232" s="39" t="s">
        <v>70</v>
      </c>
      <c r="X232" s="39" t="s">
        <v>72</v>
      </c>
      <c r="Y232" s="48">
        <v>3</v>
      </c>
      <c r="Z232" s="48">
        <v>3</v>
      </c>
      <c r="AA232" s="48">
        <v>3</v>
      </c>
      <c r="AB232" s="48"/>
      <c r="AC232" s="46">
        <f t="shared" si="6"/>
        <v>9</v>
      </c>
      <c r="AD232" s="50">
        <f t="shared" si="2"/>
        <v>20</v>
      </c>
      <c r="AE232" s="41" t="s">
        <v>79</v>
      </c>
      <c r="AF232" s="41"/>
      <c r="AG232" s="51"/>
      <c r="AH232" s="51"/>
    </row>
    <row r="233" spans="1:34" s="130" customFormat="1" ht="80.099999999999994" customHeight="1" x14ac:dyDescent="0.25">
      <c r="A233" s="55" t="s">
        <v>791</v>
      </c>
      <c r="B233" s="41" t="s">
        <v>41</v>
      </c>
      <c r="C233" s="39" t="s">
        <v>369</v>
      </c>
      <c r="D233" s="40" t="s">
        <v>792</v>
      </c>
      <c r="E233" s="39" t="s">
        <v>793</v>
      </c>
      <c r="F233" s="39" t="s">
        <v>794</v>
      </c>
      <c r="G233" s="39">
        <v>51.080100000000002</v>
      </c>
      <c r="H233" s="39" t="s">
        <v>795</v>
      </c>
      <c r="I233" s="39" t="s">
        <v>374</v>
      </c>
      <c r="J233" s="53">
        <v>34777.599999999999</v>
      </c>
      <c r="K233" s="43">
        <v>42411.199999999997</v>
      </c>
      <c r="L233" s="41">
        <v>5934</v>
      </c>
      <c r="M233" s="45">
        <f t="shared" si="25"/>
        <v>2967</v>
      </c>
      <c r="N233" s="39" t="s">
        <v>67</v>
      </c>
      <c r="O233" s="38">
        <v>1</v>
      </c>
      <c r="P233" s="38">
        <v>3</v>
      </c>
      <c r="Q233" s="38">
        <v>3</v>
      </c>
      <c r="R233" s="38">
        <v>3</v>
      </c>
      <c r="S233" s="38">
        <v>1</v>
      </c>
      <c r="T233" s="46">
        <f t="shared" si="24"/>
        <v>11</v>
      </c>
      <c r="U233" s="47" t="s">
        <v>796</v>
      </c>
      <c r="V233" s="41">
        <v>720</v>
      </c>
      <c r="W233" s="39" t="s">
        <v>142</v>
      </c>
      <c r="X233" s="39" t="s">
        <v>71</v>
      </c>
      <c r="Y233" s="48">
        <v>2</v>
      </c>
      <c r="Z233" s="48">
        <v>1</v>
      </c>
      <c r="AA233" s="48">
        <v>3</v>
      </c>
      <c r="AB233" s="48"/>
      <c r="AC233" s="46">
        <f t="shared" si="6"/>
        <v>6</v>
      </c>
      <c r="AD233" s="50">
        <f t="shared" si="2"/>
        <v>17</v>
      </c>
      <c r="AE233" s="41" t="s">
        <v>79</v>
      </c>
      <c r="AF233" s="41"/>
      <c r="AG233" s="51"/>
      <c r="AH233" s="51"/>
    </row>
    <row r="234" spans="1:34" s="130" customFormat="1" ht="80.099999999999994" customHeight="1" x14ac:dyDescent="0.25">
      <c r="A234" s="55" t="s">
        <v>797</v>
      </c>
      <c r="B234" s="41" t="s">
        <v>41</v>
      </c>
      <c r="C234" s="39" t="s">
        <v>369</v>
      </c>
      <c r="D234" s="40" t="s">
        <v>798</v>
      </c>
      <c r="E234" s="39" t="s">
        <v>799</v>
      </c>
      <c r="F234" s="39" t="s">
        <v>800</v>
      </c>
      <c r="G234" s="41">
        <v>51.071300000000001</v>
      </c>
      <c r="H234" s="41" t="s">
        <v>801</v>
      </c>
      <c r="I234" s="39" t="s">
        <v>374</v>
      </c>
      <c r="J234" s="42">
        <v>33945.599999999999</v>
      </c>
      <c r="K234" s="42">
        <v>67974.399999999994</v>
      </c>
      <c r="L234" s="44">
        <v>1681</v>
      </c>
      <c r="M234" s="45">
        <f t="shared" si="25"/>
        <v>840.5</v>
      </c>
      <c r="N234" s="39" t="s">
        <v>67</v>
      </c>
      <c r="O234" s="38">
        <v>2</v>
      </c>
      <c r="P234" s="38">
        <v>2</v>
      </c>
      <c r="Q234" s="38">
        <v>3</v>
      </c>
      <c r="R234" s="38">
        <v>3</v>
      </c>
      <c r="S234" s="38">
        <v>1</v>
      </c>
      <c r="T234" s="46">
        <f t="shared" si="24"/>
        <v>11</v>
      </c>
      <c r="U234" s="47" t="s">
        <v>802</v>
      </c>
      <c r="V234" s="41">
        <v>630</v>
      </c>
      <c r="W234" s="39" t="s">
        <v>142</v>
      </c>
      <c r="X234" s="39" t="s">
        <v>71</v>
      </c>
      <c r="Y234" s="48">
        <v>3</v>
      </c>
      <c r="Z234" s="48">
        <v>2</v>
      </c>
      <c r="AA234" s="48">
        <v>3</v>
      </c>
      <c r="AB234" s="48"/>
      <c r="AC234" s="46">
        <f t="shared" si="6"/>
        <v>8</v>
      </c>
      <c r="AD234" s="50">
        <f t="shared" si="2"/>
        <v>19</v>
      </c>
      <c r="AE234" s="41" t="s">
        <v>79</v>
      </c>
      <c r="AF234" s="41"/>
      <c r="AG234" s="51"/>
      <c r="AH234" s="51"/>
    </row>
    <row r="235" spans="1:34" s="130" customFormat="1" ht="80.099999999999994" customHeight="1" x14ac:dyDescent="0.25">
      <c r="A235" s="55" t="s">
        <v>803</v>
      </c>
      <c r="B235" s="41" t="s">
        <v>41</v>
      </c>
      <c r="C235" s="39" t="s">
        <v>369</v>
      </c>
      <c r="D235" s="40" t="s">
        <v>804</v>
      </c>
      <c r="E235" s="39" t="s">
        <v>805</v>
      </c>
      <c r="F235" s="39" t="s">
        <v>806</v>
      </c>
      <c r="G235" s="41">
        <v>51.060099999999998</v>
      </c>
      <c r="H235" s="41" t="s">
        <v>373</v>
      </c>
      <c r="I235" s="39" t="s">
        <v>807</v>
      </c>
      <c r="J235" s="42">
        <v>35422.400000000001</v>
      </c>
      <c r="K235" s="42">
        <v>52353.599999999999</v>
      </c>
      <c r="L235" s="44">
        <v>2655</v>
      </c>
      <c r="M235" s="45">
        <f t="shared" si="25"/>
        <v>1327.5</v>
      </c>
      <c r="N235" s="39" t="s">
        <v>67</v>
      </c>
      <c r="O235" s="38">
        <v>1</v>
      </c>
      <c r="P235" s="38">
        <v>2</v>
      </c>
      <c r="Q235" s="38">
        <v>3</v>
      </c>
      <c r="R235" s="38">
        <v>2</v>
      </c>
      <c r="S235" s="38">
        <v>1</v>
      </c>
      <c r="T235" s="46">
        <f t="shared" si="24"/>
        <v>9</v>
      </c>
      <c r="U235" s="47" t="s">
        <v>375</v>
      </c>
      <c r="V235" s="41">
        <v>600</v>
      </c>
      <c r="W235" s="39" t="s">
        <v>142</v>
      </c>
      <c r="X235" s="39" t="s">
        <v>71</v>
      </c>
      <c r="Y235" s="48">
        <v>3</v>
      </c>
      <c r="Z235" s="48">
        <v>2</v>
      </c>
      <c r="AA235" s="48">
        <v>3</v>
      </c>
      <c r="AB235" s="48"/>
      <c r="AC235" s="46">
        <f t="shared" si="6"/>
        <v>8</v>
      </c>
      <c r="AD235" s="50">
        <f t="shared" si="2"/>
        <v>17</v>
      </c>
      <c r="AE235" s="41" t="s">
        <v>79</v>
      </c>
      <c r="AF235" s="41"/>
      <c r="AG235" s="51"/>
      <c r="AH235" s="51"/>
    </row>
    <row r="236" spans="1:34" s="130" customFormat="1" ht="80.099999999999994" customHeight="1" x14ac:dyDescent="0.25">
      <c r="A236" s="55" t="s">
        <v>808</v>
      </c>
      <c r="B236" s="41" t="s">
        <v>41</v>
      </c>
      <c r="C236" s="39" t="s">
        <v>369</v>
      </c>
      <c r="D236" s="40" t="s">
        <v>809</v>
      </c>
      <c r="E236" s="39" t="s">
        <v>793</v>
      </c>
      <c r="F236" s="39" t="s">
        <v>810</v>
      </c>
      <c r="G236" s="39">
        <v>51.071199999999997</v>
      </c>
      <c r="H236" s="39" t="s">
        <v>801</v>
      </c>
      <c r="I236" s="39" t="s">
        <v>374</v>
      </c>
      <c r="J236" s="42">
        <v>33945.599999999999</v>
      </c>
      <c r="K236" s="42">
        <v>67974.399999999994</v>
      </c>
      <c r="L236" s="44">
        <v>1681</v>
      </c>
      <c r="M236" s="45">
        <f t="shared" si="25"/>
        <v>840.5</v>
      </c>
      <c r="N236" s="39" t="s">
        <v>67</v>
      </c>
      <c r="O236" s="38">
        <v>2</v>
      </c>
      <c r="P236" s="38">
        <v>2</v>
      </c>
      <c r="Q236" s="38">
        <v>3</v>
      </c>
      <c r="R236" s="38">
        <v>3</v>
      </c>
      <c r="S236" s="38">
        <v>1</v>
      </c>
      <c r="T236" s="46">
        <f t="shared" si="24"/>
        <v>11</v>
      </c>
      <c r="U236" s="47" t="s">
        <v>802</v>
      </c>
      <c r="V236" s="41">
        <v>360</v>
      </c>
      <c r="W236" s="39" t="s">
        <v>142</v>
      </c>
      <c r="X236" s="39" t="s">
        <v>71</v>
      </c>
      <c r="Y236" s="48">
        <v>3</v>
      </c>
      <c r="Z236" s="48">
        <v>3</v>
      </c>
      <c r="AA236" s="48">
        <v>3</v>
      </c>
      <c r="AB236" s="48"/>
      <c r="AC236" s="46">
        <f t="shared" si="6"/>
        <v>9</v>
      </c>
      <c r="AD236" s="50">
        <f t="shared" si="2"/>
        <v>20</v>
      </c>
      <c r="AE236" s="41" t="s">
        <v>79</v>
      </c>
      <c r="AF236" s="41"/>
      <c r="AG236" s="51"/>
      <c r="AH236" s="51"/>
    </row>
    <row r="237" spans="1:34" s="130" customFormat="1" ht="80.099999999999994" customHeight="1" x14ac:dyDescent="0.25">
      <c r="A237" s="55" t="s">
        <v>811</v>
      </c>
      <c r="B237" s="41" t="s">
        <v>41</v>
      </c>
      <c r="C237" s="39" t="s">
        <v>369</v>
      </c>
      <c r="D237" s="40" t="s">
        <v>812</v>
      </c>
      <c r="E237" s="39" t="s">
        <v>813</v>
      </c>
      <c r="F237" s="39" t="s">
        <v>794</v>
      </c>
      <c r="G237" s="39">
        <v>51.080100000000002</v>
      </c>
      <c r="H237" s="39" t="s">
        <v>795</v>
      </c>
      <c r="I237" s="39" t="s">
        <v>374</v>
      </c>
      <c r="J237" s="53">
        <v>34777.599999999999</v>
      </c>
      <c r="K237" s="43">
        <v>56950.400000000001</v>
      </c>
      <c r="L237" s="41">
        <v>5934</v>
      </c>
      <c r="M237" s="45">
        <f t="shared" si="25"/>
        <v>2967</v>
      </c>
      <c r="N237" s="39" t="s">
        <v>67</v>
      </c>
      <c r="O237" s="38">
        <v>1</v>
      </c>
      <c r="P237" s="38">
        <v>3</v>
      </c>
      <c r="Q237" s="38">
        <v>3</v>
      </c>
      <c r="R237" s="38">
        <v>3</v>
      </c>
      <c r="S237" s="38">
        <v>1</v>
      </c>
      <c r="T237" s="46">
        <f t="shared" si="24"/>
        <v>11</v>
      </c>
      <c r="U237" s="47" t="s">
        <v>796</v>
      </c>
      <c r="V237" s="41">
        <v>720</v>
      </c>
      <c r="W237" s="39" t="s">
        <v>142</v>
      </c>
      <c r="X237" s="39" t="s">
        <v>71</v>
      </c>
      <c r="Y237" s="48">
        <v>2</v>
      </c>
      <c r="Z237" s="48">
        <v>1</v>
      </c>
      <c r="AA237" s="48">
        <v>3</v>
      </c>
      <c r="AB237" s="48"/>
      <c r="AC237" s="46">
        <f t="shared" si="6"/>
        <v>6</v>
      </c>
      <c r="AD237" s="50">
        <f t="shared" si="2"/>
        <v>17</v>
      </c>
      <c r="AE237" s="41" t="s">
        <v>79</v>
      </c>
      <c r="AF237" s="41"/>
      <c r="AG237" s="51"/>
      <c r="AH237" s="51"/>
    </row>
    <row r="238" spans="1:34" s="130" customFormat="1" ht="80.099999999999994" customHeight="1" x14ac:dyDescent="0.25">
      <c r="A238" s="55" t="s">
        <v>814</v>
      </c>
      <c r="B238" s="41" t="s">
        <v>41</v>
      </c>
      <c r="C238" s="39" t="s">
        <v>369</v>
      </c>
      <c r="D238" s="40" t="s">
        <v>815</v>
      </c>
      <c r="E238" s="39" t="s">
        <v>816</v>
      </c>
      <c r="F238" s="39" t="s">
        <v>817</v>
      </c>
      <c r="G238" s="39">
        <v>51.3902</v>
      </c>
      <c r="H238" s="39" t="s">
        <v>818</v>
      </c>
      <c r="I238" s="39" t="s">
        <v>374</v>
      </c>
      <c r="J238" s="53">
        <v>31907.200000000001</v>
      </c>
      <c r="K238" s="43">
        <v>56243.199999999997</v>
      </c>
      <c r="L238" s="41">
        <v>3299</v>
      </c>
      <c r="M238" s="45">
        <f t="shared" si="25"/>
        <v>1649.5</v>
      </c>
      <c r="N238" s="39" t="s">
        <v>67</v>
      </c>
      <c r="O238" s="38">
        <v>1</v>
      </c>
      <c r="P238" s="38">
        <v>2</v>
      </c>
      <c r="Q238" s="38">
        <v>3</v>
      </c>
      <c r="R238" s="38">
        <v>3</v>
      </c>
      <c r="S238" s="38">
        <v>1</v>
      </c>
      <c r="T238" s="46">
        <f t="shared" si="24"/>
        <v>10</v>
      </c>
      <c r="U238" s="47" t="s">
        <v>819</v>
      </c>
      <c r="V238" s="41">
        <v>114</v>
      </c>
      <c r="W238" s="39" t="s">
        <v>78</v>
      </c>
      <c r="X238" s="39" t="s">
        <v>820</v>
      </c>
      <c r="Y238" s="48">
        <v>2</v>
      </c>
      <c r="Z238" s="48">
        <v>2</v>
      </c>
      <c r="AA238" s="48">
        <v>3</v>
      </c>
      <c r="AB238" s="48"/>
      <c r="AC238" s="46">
        <f t="shared" si="6"/>
        <v>7</v>
      </c>
      <c r="AD238" s="50">
        <f t="shared" si="2"/>
        <v>17</v>
      </c>
      <c r="AE238" s="41" t="s">
        <v>79</v>
      </c>
      <c r="AF238" s="41"/>
      <c r="AG238" s="51"/>
      <c r="AH238" s="51"/>
    </row>
    <row r="239" spans="1:34" s="130" customFormat="1" ht="80.099999999999994" customHeight="1" x14ac:dyDescent="0.25">
      <c r="A239" s="55" t="s">
        <v>821</v>
      </c>
      <c r="B239" s="41" t="s">
        <v>41</v>
      </c>
      <c r="C239" s="39" t="s">
        <v>369</v>
      </c>
      <c r="D239" s="40" t="s">
        <v>822</v>
      </c>
      <c r="E239" s="39" t="s">
        <v>793</v>
      </c>
      <c r="F239" s="39" t="s">
        <v>823</v>
      </c>
      <c r="G239" s="39">
        <v>51.100900000000003</v>
      </c>
      <c r="H239" s="39" t="s">
        <v>824</v>
      </c>
      <c r="I239" s="39" t="s">
        <v>825</v>
      </c>
      <c r="J239" s="42">
        <v>37419.199999999997</v>
      </c>
      <c r="K239" s="42">
        <v>56950.400000000001</v>
      </c>
      <c r="L239" s="44">
        <v>1559</v>
      </c>
      <c r="M239" s="45">
        <f t="shared" si="25"/>
        <v>779.5</v>
      </c>
      <c r="N239" s="39" t="s">
        <v>67</v>
      </c>
      <c r="O239" s="38">
        <v>1</v>
      </c>
      <c r="P239" s="38">
        <v>2</v>
      </c>
      <c r="Q239" s="38">
        <v>3</v>
      </c>
      <c r="R239" s="38">
        <v>3</v>
      </c>
      <c r="S239" s="38">
        <v>1</v>
      </c>
      <c r="T239" s="46">
        <f t="shared" si="24"/>
        <v>10</v>
      </c>
      <c r="U239" s="47" t="s">
        <v>826</v>
      </c>
      <c r="V239" s="41">
        <v>90</v>
      </c>
      <c r="W239" s="39" t="s">
        <v>78</v>
      </c>
      <c r="X239" s="39" t="s">
        <v>820</v>
      </c>
      <c r="Y239" s="48">
        <v>3</v>
      </c>
      <c r="Z239" s="48">
        <v>2</v>
      </c>
      <c r="AA239" s="48">
        <v>3</v>
      </c>
      <c r="AB239" s="48"/>
      <c r="AC239" s="46">
        <f t="shared" si="6"/>
        <v>8</v>
      </c>
      <c r="AD239" s="50">
        <f t="shared" si="2"/>
        <v>18</v>
      </c>
      <c r="AE239" s="41" t="s">
        <v>79</v>
      </c>
      <c r="AF239" s="41"/>
      <c r="AG239" s="51"/>
      <c r="AH239" s="51"/>
    </row>
    <row r="240" spans="1:34" s="130" customFormat="1" ht="80.099999999999994" customHeight="1" x14ac:dyDescent="0.25">
      <c r="A240" s="55" t="s">
        <v>827</v>
      </c>
      <c r="B240" s="41" t="s">
        <v>41</v>
      </c>
      <c r="C240" s="39" t="s">
        <v>369</v>
      </c>
      <c r="D240" s="40" t="s">
        <v>828</v>
      </c>
      <c r="E240" s="39" t="s">
        <v>829</v>
      </c>
      <c r="F240" s="39" t="s">
        <v>800</v>
      </c>
      <c r="G240" s="41">
        <v>51.071300000000001</v>
      </c>
      <c r="H240" s="41" t="s">
        <v>830</v>
      </c>
      <c r="I240" s="39" t="s">
        <v>374</v>
      </c>
      <c r="J240" s="42">
        <v>33945.599999999999</v>
      </c>
      <c r="K240" s="42">
        <v>67974.399999999994</v>
      </c>
      <c r="L240" s="44">
        <v>1417</v>
      </c>
      <c r="M240" s="45">
        <f t="shared" si="25"/>
        <v>708.5</v>
      </c>
      <c r="N240" s="39" t="s">
        <v>67</v>
      </c>
      <c r="O240" s="38">
        <v>2</v>
      </c>
      <c r="P240" s="38">
        <v>2</v>
      </c>
      <c r="Q240" s="38">
        <v>3</v>
      </c>
      <c r="R240" s="38">
        <v>3</v>
      </c>
      <c r="S240" s="38">
        <v>1</v>
      </c>
      <c r="T240" s="46">
        <f t="shared" si="24"/>
        <v>11</v>
      </c>
      <c r="U240" s="39" t="s">
        <v>802</v>
      </c>
      <c r="V240" s="41">
        <v>630</v>
      </c>
      <c r="W240" s="39" t="s">
        <v>142</v>
      </c>
      <c r="X240" s="39" t="s">
        <v>71</v>
      </c>
      <c r="Y240" s="48">
        <v>2</v>
      </c>
      <c r="Z240" s="48">
        <v>2</v>
      </c>
      <c r="AA240" s="48">
        <v>3</v>
      </c>
      <c r="AB240" s="48"/>
      <c r="AC240" s="46">
        <f t="shared" si="6"/>
        <v>7</v>
      </c>
      <c r="AD240" s="50">
        <f t="shared" si="2"/>
        <v>18</v>
      </c>
      <c r="AE240" s="41" t="s">
        <v>79</v>
      </c>
      <c r="AF240" s="41"/>
      <c r="AG240" s="51"/>
      <c r="AH240" s="51"/>
    </row>
    <row r="241" spans="1:34" s="130" customFormat="1" ht="80.099999999999994" customHeight="1" x14ac:dyDescent="0.25">
      <c r="A241" s="55" t="s">
        <v>831</v>
      </c>
      <c r="B241" s="41" t="s">
        <v>41</v>
      </c>
      <c r="C241" s="39" t="s">
        <v>369</v>
      </c>
      <c r="D241" s="40" t="s">
        <v>832</v>
      </c>
      <c r="E241" s="39" t="s">
        <v>829</v>
      </c>
      <c r="F241" s="56" t="s">
        <v>800</v>
      </c>
      <c r="G241" s="41">
        <v>51.071300000000001</v>
      </c>
      <c r="H241" s="41" t="s">
        <v>830</v>
      </c>
      <c r="I241" s="39" t="s">
        <v>374</v>
      </c>
      <c r="J241" s="42">
        <v>33945.599999999999</v>
      </c>
      <c r="K241" s="42">
        <v>67974.399999999994</v>
      </c>
      <c r="L241" s="44">
        <v>1417</v>
      </c>
      <c r="M241" s="45">
        <f t="shared" si="25"/>
        <v>708.5</v>
      </c>
      <c r="N241" s="39" t="s">
        <v>67</v>
      </c>
      <c r="O241" s="38">
        <v>2</v>
      </c>
      <c r="P241" s="38">
        <v>2</v>
      </c>
      <c r="Q241" s="38">
        <v>3</v>
      </c>
      <c r="R241" s="38">
        <v>3</v>
      </c>
      <c r="S241" s="38">
        <v>1</v>
      </c>
      <c r="T241" s="46">
        <f t="shared" si="24"/>
        <v>11</v>
      </c>
      <c r="U241" s="39" t="s">
        <v>802</v>
      </c>
      <c r="V241" s="41">
        <v>630</v>
      </c>
      <c r="W241" s="39" t="s">
        <v>142</v>
      </c>
      <c r="X241" s="39" t="s">
        <v>71</v>
      </c>
      <c r="Y241" s="48">
        <v>3</v>
      </c>
      <c r="Z241" s="48">
        <v>2</v>
      </c>
      <c r="AA241" s="48">
        <v>3</v>
      </c>
      <c r="AB241" s="48"/>
      <c r="AC241" s="46">
        <f t="shared" si="6"/>
        <v>8</v>
      </c>
      <c r="AD241" s="50">
        <f t="shared" si="2"/>
        <v>19</v>
      </c>
      <c r="AE241" s="41" t="s">
        <v>79</v>
      </c>
      <c r="AF241" s="41"/>
      <c r="AG241" s="51"/>
      <c r="AH241" s="51"/>
    </row>
    <row r="242" spans="1:34" s="130" customFormat="1" ht="80.099999999999994" customHeight="1" x14ac:dyDescent="0.25">
      <c r="A242" s="55" t="s">
        <v>833</v>
      </c>
      <c r="B242" s="41" t="s">
        <v>41</v>
      </c>
      <c r="C242" s="39" t="s">
        <v>369</v>
      </c>
      <c r="D242" s="40" t="s">
        <v>834</v>
      </c>
      <c r="E242" s="39" t="s">
        <v>835</v>
      </c>
      <c r="F242" s="56" t="s">
        <v>836</v>
      </c>
      <c r="G242" s="41">
        <v>51.090899999999998</v>
      </c>
      <c r="H242" s="41" t="s">
        <v>837</v>
      </c>
      <c r="I242" s="39" t="s">
        <v>825</v>
      </c>
      <c r="J242" s="42">
        <v>35859.199999999997</v>
      </c>
      <c r="K242" s="42">
        <v>72592</v>
      </c>
      <c r="L242" s="44">
        <v>1476</v>
      </c>
      <c r="M242" s="45">
        <f t="shared" si="25"/>
        <v>738</v>
      </c>
      <c r="N242" s="39" t="s">
        <v>67</v>
      </c>
      <c r="O242" s="38">
        <v>2</v>
      </c>
      <c r="P242" s="38">
        <v>2</v>
      </c>
      <c r="Q242" s="38">
        <v>3</v>
      </c>
      <c r="R242" s="38">
        <v>3</v>
      </c>
      <c r="S242" s="38">
        <v>1</v>
      </c>
      <c r="T242" s="46">
        <f t="shared" si="24"/>
        <v>11</v>
      </c>
      <c r="U242" s="39" t="s">
        <v>838</v>
      </c>
      <c r="V242" s="41">
        <v>660</v>
      </c>
      <c r="W242" s="39" t="s">
        <v>142</v>
      </c>
      <c r="X242" s="39" t="s">
        <v>839</v>
      </c>
      <c r="Y242" s="48">
        <v>2</v>
      </c>
      <c r="Z242" s="48">
        <v>2</v>
      </c>
      <c r="AA242" s="48">
        <v>2</v>
      </c>
      <c r="AB242" s="48"/>
      <c r="AC242" s="46">
        <f t="shared" si="6"/>
        <v>6</v>
      </c>
      <c r="AD242" s="50">
        <f t="shared" si="2"/>
        <v>17</v>
      </c>
      <c r="AE242" s="41" t="s">
        <v>79</v>
      </c>
      <c r="AF242" s="41"/>
      <c r="AG242" s="51"/>
      <c r="AH242" s="51"/>
    </row>
    <row r="243" spans="1:34" s="130" customFormat="1" ht="80.099999999999994" customHeight="1" x14ac:dyDescent="0.25">
      <c r="A243" s="55" t="s">
        <v>840</v>
      </c>
      <c r="B243" s="41" t="s">
        <v>41</v>
      </c>
      <c r="C243" s="39" t="s">
        <v>369</v>
      </c>
      <c r="D243" s="40" t="s">
        <v>841</v>
      </c>
      <c r="E243" s="39" t="s">
        <v>842</v>
      </c>
      <c r="F243" s="39" t="s">
        <v>500</v>
      </c>
      <c r="G243" s="94" t="s">
        <v>501</v>
      </c>
      <c r="H243" s="39" t="s">
        <v>502</v>
      </c>
      <c r="I243" s="39" t="s">
        <v>494</v>
      </c>
      <c r="J243" s="53">
        <f>17.232644843*2080</f>
        <v>35843.901273439995</v>
      </c>
      <c r="K243" s="80">
        <f>23.3394030055*2080</f>
        <v>48545.958251439995</v>
      </c>
      <c r="L243" s="45" t="s">
        <v>505</v>
      </c>
      <c r="M243" s="45">
        <f t="shared" si="25"/>
        <v>3059.5</v>
      </c>
      <c r="N243" s="39" t="s">
        <v>67</v>
      </c>
      <c r="O243" s="38">
        <v>1</v>
      </c>
      <c r="P243" s="38">
        <v>3</v>
      </c>
      <c r="Q243" s="38">
        <v>3</v>
      </c>
      <c r="R243" s="38">
        <v>3</v>
      </c>
      <c r="S243" s="38">
        <v>1</v>
      </c>
      <c r="T243" s="46">
        <f t="shared" si="24"/>
        <v>11</v>
      </c>
      <c r="U243" s="39" t="s">
        <v>397</v>
      </c>
      <c r="V243" s="41">
        <v>360</v>
      </c>
      <c r="W243" s="39" t="s">
        <v>142</v>
      </c>
      <c r="X243" s="39" t="s">
        <v>71</v>
      </c>
      <c r="Y243" s="48">
        <v>3</v>
      </c>
      <c r="Z243" s="48">
        <v>3</v>
      </c>
      <c r="AA243" s="48">
        <v>3</v>
      </c>
      <c r="AB243" s="48"/>
      <c r="AC243" s="46">
        <f t="shared" si="6"/>
        <v>9</v>
      </c>
      <c r="AD243" s="50">
        <f t="shared" si="2"/>
        <v>20</v>
      </c>
      <c r="AE243" s="41" t="s">
        <v>79</v>
      </c>
      <c r="AF243" s="41"/>
      <c r="AG243" s="51"/>
      <c r="AH243" s="51"/>
    </row>
    <row r="244" spans="1:34" s="130" customFormat="1" ht="80.099999999999994" customHeight="1" x14ac:dyDescent="0.25">
      <c r="A244" s="55" t="s">
        <v>843</v>
      </c>
      <c r="B244" s="41" t="s">
        <v>41</v>
      </c>
      <c r="C244" s="39" t="s">
        <v>369</v>
      </c>
      <c r="D244" s="40" t="s">
        <v>844</v>
      </c>
      <c r="E244" s="39" t="s">
        <v>845</v>
      </c>
      <c r="F244" s="39" t="s">
        <v>823</v>
      </c>
      <c r="G244" s="39">
        <v>51.100900000000003</v>
      </c>
      <c r="H244" s="39" t="s">
        <v>824</v>
      </c>
      <c r="I244" s="39" t="s">
        <v>846</v>
      </c>
      <c r="J244" s="42">
        <v>35651.199999999997</v>
      </c>
      <c r="K244" s="42">
        <v>50564.800000000003</v>
      </c>
      <c r="L244" s="44">
        <v>1559</v>
      </c>
      <c r="M244" s="45">
        <f t="shared" si="25"/>
        <v>779.5</v>
      </c>
      <c r="N244" s="39" t="s">
        <v>67</v>
      </c>
      <c r="O244" s="38">
        <v>1</v>
      </c>
      <c r="P244" s="38">
        <v>2</v>
      </c>
      <c r="Q244" s="38">
        <v>3</v>
      </c>
      <c r="R244" s="38">
        <v>3</v>
      </c>
      <c r="S244" s="38">
        <v>1</v>
      </c>
      <c r="T244" s="46">
        <f t="shared" si="24"/>
        <v>10</v>
      </c>
      <c r="U244" s="39" t="s">
        <v>826</v>
      </c>
      <c r="V244" s="41">
        <v>390</v>
      </c>
      <c r="W244" s="39" t="s">
        <v>142</v>
      </c>
      <c r="X244" s="39" t="s">
        <v>71</v>
      </c>
      <c r="Y244" s="48">
        <v>2</v>
      </c>
      <c r="Z244" s="48">
        <v>3</v>
      </c>
      <c r="AA244" s="48">
        <v>3</v>
      </c>
      <c r="AB244" s="48"/>
      <c r="AC244" s="46">
        <f t="shared" si="6"/>
        <v>8</v>
      </c>
      <c r="AD244" s="50">
        <f t="shared" si="2"/>
        <v>18</v>
      </c>
      <c r="AE244" s="41" t="s">
        <v>79</v>
      </c>
      <c r="AF244" s="41"/>
      <c r="AG244" s="51"/>
      <c r="AH244" s="51"/>
    </row>
    <row r="245" spans="1:34" s="130" customFormat="1" ht="80.099999999999994" customHeight="1" x14ac:dyDescent="0.25">
      <c r="A245" s="55" t="s">
        <v>847</v>
      </c>
      <c r="B245" s="41" t="s">
        <v>41</v>
      </c>
      <c r="C245" s="39" t="s">
        <v>369</v>
      </c>
      <c r="D245" s="40" t="s">
        <v>848</v>
      </c>
      <c r="E245" s="39" t="s">
        <v>849</v>
      </c>
      <c r="F245" s="39" t="s">
        <v>850</v>
      </c>
      <c r="G245" s="41">
        <v>51.091099999999997</v>
      </c>
      <c r="H245" s="41" t="s">
        <v>851</v>
      </c>
      <c r="I245" s="39" t="s">
        <v>825</v>
      </c>
      <c r="J245" s="42">
        <v>35859.199999999997</v>
      </c>
      <c r="K245" s="42">
        <v>72592</v>
      </c>
      <c r="L245" s="44">
        <v>4772</v>
      </c>
      <c r="M245" s="45">
        <f t="shared" si="25"/>
        <v>2386</v>
      </c>
      <c r="N245" s="39" t="s">
        <v>67</v>
      </c>
      <c r="O245" s="38">
        <v>1</v>
      </c>
      <c r="P245" s="38">
        <v>2</v>
      </c>
      <c r="Q245" s="38">
        <v>3</v>
      </c>
      <c r="R245" s="38">
        <v>3</v>
      </c>
      <c r="S245" s="38">
        <v>1</v>
      </c>
      <c r="T245" s="46">
        <f t="shared" si="24"/>
        <v>10</v>
      </c>
      <c r="U245" s="39" t="s">
        <v>852</v>
      </c>
      <c r="V245" s="41">
        <v>345</v>
      </c>
      <c r="W245" s="39" t="s">
        <v>142</v>
      </c>
      <c r="X245" s="39" t="s">
        <v>853</v>
      </c>
      <c r="Y245" s="48">
        <v>2</v>
      </c>
      <c r="Z245" s="48">
        <v>3</v>
      </c>
      <c r="AA245" s="48">
        <v>2</v>
      </c>
      <c r="AB245" s="48"/>
      <c r="AC245" s="46">
        <f t="shared" si="6"/>
        <v>7</v>
      </c>
      <c r="AD245" s="50">
        <f t="shared" si="2"/>
        <v>17</v>
      </c>
      <c r="AE245" s="41" t="s">
        <v>79</v>
      </c>
      <c r="AF245" s="41"/>
      <c r="AG245" s="51"/>
      <c r="AH245" s="51"/>
    </row>
    <row r="246" spans="1:34" s="130" customFormat="1" ht="80.099999999999994" customHeight="1" x14ac:dyDescent="0.25">
      <c r="A246" s="55" t="s">
        <v>854</v>
      </c>
      <c r="B246" s="41" t="s">
        <v>41</v>
      </c>
      <c r="C246" s="39" t="s">
        <v>369</v>
      </c>
      <c r="D246" s="40" t="s">
        <v>855</v>
      </c>
      <c r="E246" s="39" t="s">
        <v>856</v>
      </c>
      <c r="F246" s="39" t="s">
        <v>806</v>
      </c>
      <c r="G246" s="39">
        <v>51.060099999999998</v>
      </c>
      <c r="H246" s="39" t="s">
        <v>373</v>
      </c>
      <c r="I246" s="39" t="s">
        <v>374</v>
      </c>
      <c r="J246" s="53">
        <v>35422.400000000001</v>
      </c>
      <c r="K246" s="43">
        <v>52353.599999999999</v>
      </c>
      <c r="L246" s="41">
        <v>2655</v>
      </c>
      <c r="M246" s="45">
        <f t="shared" si="25"/>
        <v>1327.5</v>
      </c>
      <c r="N246" s="39" t="s">
        <v>67</v>
      </c>
      <c r="O246" s="38">
        <v>1</v>
      </c>
      <c r="P246" s="38">
        <v>2</v>
      </c>
      <c r="Q246" s="38">
        <v>3</v>
      </c>
      <c r="R246" s="38">
        <v>2</v>
      </c>
      <c r="S246" s="38">
        <v>1</v>
      </c>
      <c r="T246" s="46">
        <f t="shared" si="24"/>
        <v>9</v>
      </c>
      <c r="U246" s="39" t="s">
        <v>375</v>
      </c>
      <c r="V246" s="41">
        <v>600</v>
      </c>
      <c r="W246" s="39" t="s">
        <v>142</v>
      </c>
      <c r="X246" s="39" t="s">
        <v>71</v>
      </c>
      <c r="Y246" s="48">
        <v>3</v>
      </c>
      <c r="Z246" s="48">
        <v>2</v>
      </c>
      <c r="AA246" s="48">
        <v>3</v>
      </c>
      <c r="AB246" s="48"/>
      <c r="AC246" s="46">
        <f t="shared" si="6"/>
        <v>8</v>
      </c>
      <c r="AD246" s="50">
        <f t="shared" si="2"/>
        <v>17</v>
      </c>
      <c r="AE246" s="41" t="s">
        <v>79</v>
      </c>
      <c r="AF246" s="41"/>
      <c r="AG246" s="51"/>
      <c r="AH246" s="51"/>
    </row>
    <row r="247" spans="1:34" s="130" customFormat="1" ht="80.099999999999994" customHeight="1" x14ac:dyDescent="0.25">
      <c r="A247" s="55" t="s">
        <v>857</v>
      </c>
      <c r="B247" s="41" t="s">
        <v>41</v>
      </c>
      <c r="C247" s="39" t="s">
        <v>369</v>
      </c>
      <c r="D247" s="40" t="s">
        <v>858</v>
      </c>
      <c r="E247" s="39" t="s">
        <v>856</v>
      </c>
      <c r="F247" s="56" t="s">
        <v>794</v>
      </c>
      <c r="G247" s="39">
        <v>51.080100000000002</v>
      </c>
      <c r="H247" s="39" t="s">
        <v>795</v>
      </c>
      <c r="I247" s="39" t="s">
        <v>374</v>
      </c>
      <c r="J247" s="53">
        <v>34777.599999999999</v>
      </c>
      <c r="K247" s="42">
        <v>56950.400000000001</v>
      </c>
      <c r="L247" s="41">
        <v>5934</v>
      </c>
      <c r="M247" s="45">
        <f t="shared" si="25"/>
        <v>2967</v>
      </c>
      <c r="N247" s="39" t="s">
        <v>67</v>
      </c>
      <c r="O247" s="38">
        <v>1</v>
      </c>
      <c r="P247" s="38">
        <v>3</v>
      </c>
      <c r="Q247" s="38">
        <v>3</v>
      </c>
      <c r="R247" s="38">
        <v>3</v>
      </c>
      <c r="S247" s="38">
        <v>1</v>
      </c>
      <c r="T247" s="46">
        <f t="shared" si="24"/>
        <v>11</v>
      </c>
      <c r="U247" s="39" t="s">
        <v>796</v>
      </c>
      <c r="V247" s="41">
        <v>720</v>
      </c>
      <c r="W247" s="39" t="s">
        <v>142</v>
      </c>
      <c r="X247" s="39" t="s">
        <v>71</v>
      </c>
      <c r="Y247" s="48">
        <v>2</v>
      </c>
      <c r="Z247" s="48">
        <v>1</v>
      </c>
      <c r="AA247" s="48">
        <v>3</v>
      </c>
      <c r="AB247" s="48"/>
      <c r="AC247" s="46">
        <f t="shared" si="6"/>
        <v>6</v>
      </c>
      <c r="AD247" s="50">
        <f t="shared" si="2"/>
        <v>17</v>
      </c>
      <c r="AE247" s="41" t="s">
        <v>79</v>
      </c>
      <c r="AF247" s="41"/>
      <c r="AG247" s="51"/>
      <c r="AH247" s="51"/>
    </row>
    <row r="248" spans="1:34" s="130" customFormat="1" ht="80.099999999999994" customHeight="1" x14ac:dyDescent="0.25">
      <c r="A248" s="55" t="s">
        <v>859</v>
      </c>
      <c r="B248" s="41" t="s">
        <v>41</v>
      </c>
      <c r="C248" s="39" t="s">
        <v>369</v>
      </c>
      <c r="D248" s="40" t="s">
        <v>860</v>
      </c>
      <c r="E248" s="39" t="s">
        <v>856</v>
      </c>
      <c r="F248" s="39" t="s">
        <v>823</v>
      </c>
      <c r="G248" s="39">
        <v>51.100900000000003</v>
      </c>
      <c r="H248" s="39" t="s">
        <v>824</v>
      </c>
      <c r="I248" s="39" t="s">
        <v>861</v>
      </c>
      <c r="J248" s="42">
        <v>35651.199999999997</v>
      </c>
      <c r="K248" s="42">
        <v>47756.800000000003</v>
      </c>
      <c r="L248" s="44">
        <v>1559</v>
      </c>
      <c r="M248" s="45">
        <f t="shared" si="25"/>
        <v>779.5</v>
      </c>
      <c r="N248" s="39" t="s">
        <v>67</v>
      </c>
      <c r="O248" s="38">
        <v>1</v>
      </c>
      <c r="P248" s="38">
        <v>2</v>
      </c>
      <c r="Q248" s="38">
        <v>3</v>
      </c>
      <c r="R248" s="38">
        <v>3</v>
      </c>
      <c r="S248" s="38">
        <v>1</v>
      </c>
      <c r="T248" s="46">
        <f t="shared" si="24"/>
        <v>10</v>
      </c>
      <c r="U248" s="39" t="s">
        <v>826</v>
      </c>
      <c r="V248" s="41">
        <v>90</v>
      </c>
      <c r="W248" s="39" t="s">
        <v>70</v>
      </c>
      <c r="X248" s="39" t="s">
        <v>71</v>
      </c>
      <c r="Y248" s="48">
        <v>2</v>
      </c>
      <c r="Z248" s="48">
        <v>2</v>
      </c>
      <c r="AA248" s="48">
        <v>3</v>
      </c>
      <c r="AB248" s="48"/>
      <c r="AC248" s="46">
        <f t="shared" si="6"/>
        <v>7</v>
      </c>
      <c r="AD248" s="50">
        <f t="shared" si="2"/>
        <v>17</v>
      </c>
      <c r="AE248" s="41" t="s">
        <v>79</v>
      </c>
      <c r="AF248" s="41"/>
      <c r="AG248" s="51"/>
      <c r="AH248" s="51"/>
    </row>
    <row r="249" spans="1:34" s="130" customFormat="1" ht="80.099999999999994" customHeight="1" x14ac:dyDescent="0.25">
      <c r="A249" s="38" t="s">
        <v>862</v>
      </c>
      <c r="B249" s="39" t="s">
        <v>41</v>
      </c>
      <c r="C249" s="39" t="s">
        <v>369</v>
      </c>
      <c r="D249" s="40" t="s">
        <v>863</v>
      </c>
      <c r="E249" s="90" t="s">
        <v>864</v>
      </c>
      <c r="F249" s="90" t="s">
        <v>865</v>
      </c>
      <c r="G249" s="90">
        <v>51.080100000000002</v>
      </c>
      <c r="H249" s="90" t="s">
        <v>795</v>
      </c>
      <c r="I249" s="90" t="s">
        <v>374</v>
      </c>
      <c r="J249" s="100">
        <v>35193.599999999999</v>
      </c>
      <c r="K249" s="100">
        <v>50564.800000000003</v>
      </c>
      <c r="L249" s="101">
        <v>5934</v>
      </c>
      <c r="M249" s="102">
        <f t="shared" si="25"/>
        <v>2967</v>
      </c>
      <c r="N249" s="90" t="s">
        <v>866</v>
      </c>
      <c r="O249" s="49">
        <v>1</v>
      </c>
      <c r="P249" s="49">
        <v>3</v>
      </c>
      <c r="Q249" s="49">
        <v>2</v>
      </c>
      <c r="R249" s="49">
        <v>3</v>
      </c>
      <c r="S249" s="49">
        <v>1</v>
      </c>
      <c r="T249" s="46">
        <f t="shared" si="24"/>
        <v>10</v>
      </c>
      <c r="U249" s="90" t="s">
        <v>796</v>
      </c>
      <c r="V249" s="90" t="s">
        <v>867</v>
      </c>
      <c r="W249" s="90" t="s">
        <v>737</v>
      </c>
      <c r="X249" s="90" t="s">
        <v>738</v>
      </c>
      <c r="Y249" s="55">
        <v>2</v>
      </c>
      <c r="Z249" s="55">
        <v>3</v>
      </c>
      <c r="AA249" s="55">
        <v>3</v>
      </c>
      <c r="AB249" s="55"/>
      <c r="AC249" s="46">
        <f t="shared" si="6"/>
        <v>8</v>
      </c>
      <c r="AD249" s="50">
        <f t="shared" si="2"/>
        <v>18</v>
      </c>
      <c r="AE249" s="41" t="s">
        <v>79</v>
      </c>
      <c r="AF249" s="41"/>
      <c r="AG249" s="51"/>
      <c r="AH249" s="51"/>
    </row>
    <row r="250" spans="1:34" s="130" customFormat="1" ht="80.099999999999994" customHeight="1" x14ac:dyDescent="0.25">
      <c r="A250" s="55" t="s">
        <v>1307</v>
      </c>
      <c r="B250" s="41" t="s">
        <v>1228</v>
      </c>
      <c r="C250" s="39" t="s">
        <v>369</v>
      </c>
      <c r="D250" s="40" t="s">
        <v>1308</v>
      </c>
      <c r="E250" s="39" t="s">
        <v>1309</v>
      </c>
      <c r="F250" s="39" t="s">
        <v>1310</v>
      </c>
      <c r="G250" s="39">
        <v>51.080199999999998</v>
      </c>
      <c r="H250" s="39" t="s">
        <v>1311</v>
      </c>
      <c r="I250" s="39" t="s">
        <v>1312</v>
      </c>
      <c r="J250" s="53" t="s">
        <v>1503</v>
      </c>
      <c r="K250" s="43">
        <v>50564.800000000003</v>
      </c>
      <c r="L250" s="41">
        <v>3250</v>
      </c>
      <c r="M250" s="45">
        <f t="shared" si="25"/>
        <v>1625</v>
      </c>
      <c r="N250" s="39" t="s">
        <v>1231</v>
      </c>
      <c r="O250" s="38">
        <v>1</v>
      </c>
      <c r="P250" s="38">
        <v>2</v>
      </c>
      <c r="Q250" s="38">
        <v>3</v>
      </c>
      <c r="R250" s="38">
        <v>2</v>
      </c>
      <c r="S250" s="38">
        <v>1</v>
      </c>
      <c r="T250" s="46">
        <f t="shared" si="24"/>
        <v>9</v>
      </c>
      <c r="U250" s="39" t="s">
        <v>826</v>
      </c>
      <c r="V250" s="41">
        <v>390</v>
      </c>
      <c r="W250" s="39" t="s">
        <v>244</v>
      </c>
      <c r="X250" s="39" t="s">
        <v>71</v>
      </c>
      <c r="Y250" s="48">
        <v>3</v>
      </c>
      <c r="Z250" s="48">
        <v>3</v>
      </c>
      <c r="AA250" s="48">
        <v>3</v>
      </c>
      <c r="AB250" s="48"/>
      <c r="AC250" s="46">
        <f t="shared" si="6"/>
        <v>9</v>
      </c>
      <c r="AD250" s="50">
        <f t="shared" si="2"/>
        <v>18</v>
      </c>
      <c r="AE250" s="41" t="s">
        <v>79</v>
      </c>
      <c r="AF250" s="41"/>
      <c r="AG250" s="51"/>
      <c r="AH250" s="51"/>
    </row>
    <row r="251" spans="1:34" s="130" customFormat="1" ht="80.099999999999994" customHeight="1" x14ac:dyDescent="0.25">
      <c r="A251" s="55" t="s">
        <v>1313</v>
      </c>
      <c r="B251" s="41" t="s">
        <v>1228</v>
      </c>
      <c r="C251" s="39" t="s">
        <v>369</v>
      </c>
      <c r="D251" s="40" t="s">
        <v>1314</v>
      </c>
      <c r="E251" s="39" t="s">
        <v>1315</v>
      </c>
      <c r="F251" s="39" t="s">
        <v>806</v>
      </c>
      <c r="G251" s="39">
        <v>51.060099999999998</v>
      </c>
      <c r="H251" s="39" t="s">
        <v>373</v>
      </c>
      <c r="I251" s="39" t="s">
        <v>374</v>
      </c>
      <c r="J251" s="42">
        <v>23275.200000000001</v>
      </c>
      <c r="K251" s="42">
        <v>41974.400000000001</v>
      </c>
      <c r="L251" s="41">
        <v>2655</v>
      </c>
      <c r="M251" s="45">
        <f t="shared" si="25"/>
        <v>1327.5</v>
      </c>
      <c r="N251" s="39" t="s">
        <v>1231</v>
      </c>
      <c r="O251" s="38">
        <v>1</v>
      </c>
      <c r="P251" s="38">
        <v>2</v>
      </c>
      <c r="Q251" s="38">
        <v>3</v>
      </c>
      <c r="R251" s="38">
        <v>2</v>
      </c>
      <c r="S251" s="38">
        <v>1</v>
      </c>
      <c r="T251" s="46">
        <f t="shared" si="24"/>
        <v>9</v>
      </c>
      <c r="U251" s="39" t="s">
        <v>375</v>
      </c>
      <c r="V251" s="41">
        <v>600</v>
      </c>
      <c r="W251" s="39" t="s">
        <v>244</v>
      </c>
      <c r="X251" s="39" t="s">
        <v>71</v>
      </c>
      <c r="Y251" s="48">
        <v>3</v>
      </c>
      <c r="Z251" s="48">
        <v>2</v>
      </c>
      <c r="AA251" s="48">
        <v>3</v>
      </c>
      <c r="AB251" s="48"/>
      <c r="AC251" s="46">
        <f t="shared" si="6"/>
        <v>8</v>
      </c>
      <c r="AD251" s="50">
        <f t="shared" si="2"/>
        <v>17</v>
      </c>
      <c r="AE251" s="41" t="s">
        <v>79</v>
      </c>
      <c r="AF251" s="41"/>
      <c r="AG251" s="51"/>
      <c r="AH251" s="51"/>
    </row>
    <row r="252" spans="1:34" s="130" customFormat="1" ht="80.099999999999994" customHeight="1" x14ac:dyDescent="0.25">
      <c r="A252" s="55" t="s">
        <v>1317</v>
      </c>
      <c r="B252" s="41" t="s">
        <v>1228</v>
      </c>
      <c r="C252" s="39" t="s">
        <v>369</v>
      </c>
      <c r="D252" s="40" t="s">
        <v>1318</v>
      </c>
      <c r="E252" s="39" t="s">
        <v>1319</v>
      </c>
      <c r="F252" s="39" t="s">
        <v>1320</v>
      </c>
      <c r="G252" s="39">
        <v>51.260199999999998</v>
      </c>
      <c r="H252" s="39" t="s">
        <v>1321</v>
      </c>
      <c r="I252" s="39" t="s">
        <v>374</v>
      </c>
      <c r="J252" s="53">
        <v>23899.200000000001</v>
      </c>
      <c r="K252" s="42">
        <v>41974.400000000001</v>
      </c>
      <c r="L252" s="41">
        <v>9997</v>
      </c>
      <c r="M252" s="45">
        <f t="shared" si="25"/>
        <v>4998.5</v>
      </c>
      <c r="N252" s="39" t="s">
        <v>1231</v>
      </c>
      <c r="O252" s="38">
        <v>1</v>
      </c>
      <c r="P252" s="38">
        <v>3</v>
      </c>
      <c r="Q252" s="38">
        <v>3</v>
      </c>
      <c r="R252" s="38">
        <v>3</v>
      </c>
      <c r="S252" s="38">
        <v>1</v>
      </c>
      <c r="T252" s="46">
        <f t="shared" si="24"/>
        <v>11</v>
      </c>
      <c r="U252" s="39" t="s">
        <v>1322</v>
      </c>
      <c r="V252" s="41">
        <v>300</v>
      </c>
      <c r="W252" s="39" t="s">
        <v>70</v>
      </c>
      <c r="X252" s="39" t="s">
        <v>71</v>
      </c>
      <c r="Y252" s="48">
        <v>3</v>
      </c>
      <c r="Z252" s="48">
        <v>3</v>
      </c>
      <c r="AA252" s="48">
        <v>3</v>
      </c>
      <c r="AB252" s="48"/>
      <c r="AC252" s="46">
        <f t="shared" si="6"/>
        <v>9</v>
      </c>
      <c r="AD252" s="50">
        <f t="shared" si="2"/>
        <v>20</v>
      </c>
      <c r="AE252" s="41" t="s">
        <v>79</v>
      </c>
      <c r="AF252" s="41"/>
      <c r="AG252" s="51"/>
      <c r="AH252" s="51"/>
    </row>
    <row r="253" spans="1:34" s="130" customFormat="1" ht="80.099999999999994" customHeight="1" x14ac:dyDescent="0.25">
      <c r="A253" s="55" t="s">
        <v>1323</v>
      </c>
      <c r="B253" s="41" t="s">
        <v>1228</v>
      </c>
      <c r="C253" s="39" t="s">
        <v>369</v>
      </c>
      <c r="D253" s="40" t="s">
        <v>1324</v>
      </c>
      <c r="E253" s="39" t="s">
        <v>1287</v>
      </c>
      <c r="F253" s="39" t="s">
        <v>850</v>
      </c>
      <c r="G253" s="39" t="s">
        <v>1325</v>
      </c>
      <c r="H253" s="39" t="s">
        <v>851</v>
      </c>
      <c r="I253" s="39" t="s">
        <v>825</v>
      </c>
      <c r="J253" s="53">
        <v>23899.200000000001</v>
      </c>
      <c r="K253" s="42">
        <v>41974.400000000001</v>
      </c>
      <c r="L253" s="44">
        <v>4772</v>
      </c>
      <c r="M253" s="45">
        <f t="shared" si="25"/>
        <v>2386</v>
      </c>
      <c r="N253" s="39" t="s">
        <v>1231</v>
      </c>
      <c r="O253" s="38">
        <v>2</v>
      </c>
      <c r="P253" s="38">
        <v>2</v>
      </c>
      <c r="Q253" s="38">
        <v>3</v>
      </c>
      <c r="R253" s="38">
        <v>2</v>
      </c>
      <c r="S253" s="38">
        <v>1</v>
      </c>
      <c r="T253" s="46">
        <f t="shared" si="24"/>
        <v>10</v>
      </c>
      <c r="U253" s="39" t="s">
        <v>852</v>
      </c>
      <c r="V253" s="41">
        <v>345</v>
      </c>
      <c r="W253" s="39" t="s">
        <v>244</v>
      </c>
      <c r="X253" s="39" t="s">
        <v>71</v>
      </c>
      <c r="Y253" s="48">
        <v>2</v>
      </c>
      <c r="Z253" s="48">
        <v>3</v>
      </c>
      <c r="AA253" s="48">
        <v>3</v>
      </c>
      <c r="AB253" s="48"/>
      <c r="AC253" s="46">
        <f t="shared" si="6"/>
        <v>8</v>
      </c>
      <c r="AD253" s="50">
        <f t="shared" si="2"/>
        <v>18</v>
      </c>
      <c r="AE253" s="41" t="s">
        <v>79</v>
      </c>
      <c r="AF253" s="41"/>
      <c r="AG253" s="51"/>
      <c r="AH253" s="51"/>
    </row>
    <row r="254" spans="1:34" s="130" customFormat="1" ht="80.099999999999994" customHeight="1" x14ac:dyDescent="0.25">
      <c r="A254" s="55" t="s">
        <v>1326</v>
      </c>
      <c r="B254" s="41" t="s">
        <v>1228</v>
      </c>
      <c r="C254" s="39" t="s">
        <v>369</v>
      </c>
      <c r="D254" s="40" t="s">
        <v>865</v>
      </c>
      <c r="E254" s="39" t="s">
        <v>1327</v>
      </c>
      <c r="F254" s="39" t="s">
        <v>794</v>
      </c>
      <c r="G254" s="39">
        <v>51.080100000000002</v>
      </c>
      <c r="H254" s="39" t="s">
        <v>795</v>
      </c>
      <c r="I254" s="39" t="s">
        <v>374</v>
      </c>
      <c r="J254" s="53">
        <v>23899.200000000001</v>
      </c>
      <c r="K254" s="42">
        <v>41974.400000000001</v>
      </c>
      <c r="L254" s="41">
        <v>5934</v>
      </c>
      <c r="M254" s="45">
        <f t="shared" si="25"/>
        <v>2967</v>
      </c>
      <c r="N254" s="39" t="s">
        <v>1231</v>
      </c>
      <c r="O254" s="38">
        <v>1</v>
      </c>
      <c r="P254" s="38">
        <v>3</v>
      </c>
      <c r="Q254" s="38">
        <v>3</v>
      </c>
      <c r="R254" s="38">
        <v>3</v>
      </c>
      <c r="S254" s="38">
        <v>1</v>
      </c>
      <c r="T254" s="46">
        <f t="shared" si="24"/>
        <v>11</v>
      </c>
      <c r="U254" s="39" t="s">
        <v>796</v>
      </c>
      <c r="V254" s="41">
        <v>720</v>
      </c>
      <c r="W254" s="39" t="s">
        <v>244</v>
      </c>
      <c r="X254" s="39" t="s">
        <v>71</v>
      </c>
      <c r="Y254" s="48">
        <v>2</v>
      </c>
      <c r="Z254" s="48">
        <v>1</v>
      </c>
      <c r="AA254" s="48">
        <v>3</v>
      </c>
      <c r="AB254" s="48"/>
      <c r="AC254" s="46">
        <f t="shared" si="6"/>
        <v>6</v>
      </c>
      <c r="AD254" s="50">
        <f t="shared" si="2"/>
        <v>17</v>
      </c>
      <c r="AE254" s="41" t="s">
        <v>79</v>
      </c>
      <c r="AF254" s="41"/>
      <c r="AG254" s="51"/>
      <c r="AH254" s="51"/>
    </row>
    <row r="255" spans="1:34" s="130" customFormat="1" ht="80.099999999999994" customHeight="1" x14ac:dyDescent="0.25">
      <c r="A255" s="55" t="s">
        <v>1328</v>
      </c>
      <c r="B255" s="41" t="s">
        <v>1228</v>
      </c>
      <c r="C255" s="39" t="s">
        <v>369</v>
      </c>
      <c r="D255" s="40" t="s">
        <v>1329</v>
      </c>
      <c r="E255" s="39" t="s">
        <v>1330</v>
      </c>
      <c r="F255" s="39" t="s">
        <v>810</v>
      </c>
      <c r="G255" s="39">
        <v>51.071199999999997</v>
      </c>
      <c r="H255" s="39" t="s">
        <v>801</v>
      </c>
      <c r="I255" s="39" t="s">
        <v>374</v>
      </c>
      <c r="J255" s="53">
        <v>34777.599999999999</v>
      </c>
      <c r="K255" s="43">
        <v>50564.800000000003</v>
      </c>
      <c r="L255" s="44">
        <v>1681</v>
      </c>
      <c r="M255" s="45">
        <f t="shared" si="25"/>
        <v>840.5</v>
      </c>
      <c r="N255" s="39" t="s">
        <v>1231</v>
      </c>
      <c r="O255" s="38">
        <v>1</v>
      </c>
      <c r="P255" s="38">
        <v>2</v>
      </c>
      <c r="Q255" s="38">
        <v>3</v>
      </c>
      <c r="R255" s="38">
        <v>3</v>
      </c>
      <c r="S255" s="38">
        <v>1</v>
      </c>
      <c r="T255" s="46">
        <f t="shared" si="24"/>
        <v>10</v>
      </c>
      <c r="U255" s="39" t="s">
        <v>802</v>
      </c>
      <c r="V255" s="41">
        <v>360</v>
      </c>
      <c r="W255" s="39" t="s">
        <v>244</v>
      </c>
      <c r="X255" s="39" t="s">
        <v>71</v>
      </c>
      <c r="Y255" s="48">
        <v>2</v>
      </c>
      <c r="Z255" s="48">
        <v>3</v>
      </c>
      <c r="AA255" s="48">
        <v>3</v>
      </c>
      <c r="AB255" s="48"/>
      <c r="AC255" s="46">
        <f t="shared" si="6"/>
        <v>8</v>
      </c>
      <c r="AD255" s="50">
        <f t="shared" si="2"/>
        <v>18</v>
      </c>
      <c r="AE255" s="41" t="s">
        <v>79</v>
      </c>
      <c r="AF255" s="41"/>
      <c r="AG255" s="51"/>
      <c r="AH255" s="51"/>
    </row>
    <row r="256" spans="1:34" s="130" customFormat="1" ht="80.099999999999994" customHeight="1" x14ac:dyDescent="0.25">
      <c r="A256" s="55" t="s">
        <v>1331</v>
      </c>
      <c r="B256" s="41" t="s">
        <v>1228</v>
      </c>
      <c r="C256" s="39" t="s">
        <v>369</v>
      </c>
      <c r="D256" s="40" t="s">
        <v>1332</v>
      </c>
      <c r="E256" s="39" t="s">
        <v>1333</v>
      </c>
      <c r="F256" s="39" t="s">
        <v>817</v>
      </c>
      <c r="G256" s="39">
        <v>51.3902</v>
      </c>
      <c r="H256" s="39" t="s">
        <v>818</v>
      </c>
      <c r="I256" s="39" t="s">
        <v>374</v>
      </c>
      <c r="J256" s="53">
        <v>33945</v>
      </c>
      <c r="K256" s="42">
        <v>67974.399999999994</v>
      </c>
      <c r="L256" s="41">
        <v>3299</v>
      </c>
      <c r="M256" s="45">
        <f t="shared" si="25"/>
        <v>1649.5</v>
      </c>
      <c r="N256" s="39" t="s">
        <v>1231</v>
      </c>
      <c r="O256" s="38">
        <v>1</v>
      </c>
      <c r="P256" s="38">
        <v>2</v>
      </c>
      <c r="Q256" s="38">
        <v>3</v>
      </c>
      <c r="R256" s="38">
        <v>3</v>
      </c>
      <c r="S256" s="38">
        <v>1</v>
      </c>
      <c r="T256" s="46">
        <f t="shared" si="24"/>
        <v>10</v>
      </c>
      <c r="U256" s="47" t="s">
        <v>819</v>
      </c>
      <c r="V256" s="41">
        <v>114</v>
      </c>
      <c r="W256" s="39" t="s">
        <v>70</v>
      </c>
      <c r="X256" s="39" t="s">
        <v>71</v>
      </c>
      <c r="Y256" s="48">
        <v>3</v>
      </c>
      <c r="Z256" s="48">
        <v>2</v>
      </c>
      <c r="AA256" s="48">
        <v>3</v>
      </c>
      <c r="AB256" s="48"/>
      <c r="AC256" s="46">
        <f t="shared" si="6"/>
        <v>8</v>
      </c>
      <c r="AD256" s="50">
        <f t="shared" si="2"/>
        <v>18</v>
      </c>
      <c r="AE256" s="41" t="s">
        <v>79</v>
      </c>
      <c r="AF256" s="41"/>
      <c r="AG256" s="51"/>
      <c r="AH256" s="51"/>
    </row>
    <row r="257" spans="1:34" s="130" customFormat="1" ht="80.099999999999994" customHeight="1" x14ac:dyDescent="0.25">
      <c r="A257" s="38" t="s">
        <v>368</v>
      </c>
      <c r="B257" s="39" t="s">
        <v>40</v>
      </c>
      <c r="C257" s="39" t="s">
        <v>369</v>
      </c>
      <c r="D257" s="40" t="s">
        <v>370</v>
      </c>
      <c r="E257" s="39" t="s">
        <v>371</v>
      </c>
      <c r="F257" s="39" t="s">
        <v>370</v>
      </c>
      <c r="G257" s="39">
        <v>51.060099999999998</v>
      </c>
      <c r="H257" s="39" t="s">
        <v>373</v>
      </c>
      <c r="I257" s="39" t="s">
        <v>374</v>
      </c>
      <c r="J257" s="53">
        <v>35422.400000000001</v>
      </c>
      <c r="K257" s="53">
        <v>52353.599999999999</v>
      </c>
      <c r="L257" s="129">
        <v>2655</v>
      </c>
      <c r="M257" s="45">
        <f t="shared" si="25"/>
        <v>1327.5</v>
      </c>
      <c r="N257" s="39" t="s">
        <v>98</v>
      </c>
      <c r="O257" s="38">
        <v>1</v>
      </c>
      <c r="P257" s="38">
        <v>2</v>
      </c>
      <c r="Q257" s="38">
        <v>3</v>
      </c>
      <c r="R257" s="38">
        <v>2</v>
      </c>
      <c r="S257" s="38">
        <v>1</v>
      </c>
      <c r="T257" s="46">
        <f t="shared" si="24"/>
        <v>9</v>
      </c>
      <c r="U257" s="39" t="s">
        <v>375</v>
      </c>
      <c r="V257" s="39" t="s">
        <v>166</v>
      </c>
      <c r="W257" s="39" t="s">
        <v>285</v>
      </c>
      <c r="X257" s="39" t="s">
        <v>313</v>
      </c>
      <c r="Y257" s="48">
        <v>3</v>
      </c>
      <c r="Z257" s="48">
        <v>1</v>
      </c>
      <c r="AA257" s="48">
        <v>3</v>
      </c>
      <c r="AB257" s="49" t="s">
        <v>168</v>
      </c>
      <c r="AC257" s="46">
        <f t="shared" si="6"/>
        <v>7</v>
      </c>
      <c r="AD257" s="50">
        <f t="shared" ref="AD257:AD358" si="26">T257 + AC257</f>
        <v>16</v>
      </c>
      <c r="AE257" s="41" t="s">
        <v>288</v>
      </c>
      <c r="AF257" s="39" t="s">
        <v>290</v>
      </c>
      <c r="AG257" s="51"/>
      <c r="AH257" s="51"/>
    </row>
    <row r="258" spans="1:34" s="130" customFormat="1" ht="80.099999999999994" customHeight="1" x14ac:dyDescent="0.25">
      <c r="A258" s="38" t="s">
        <v>377</v>
      </c>
      <c r="B258" s="39" t="s">
        <v>40</v>
      </c>
      <c r="C258" s="39" t="s">
        <v>369</v>
      </c>
      <c r="D258" s="40" t="s">
        <v>380</v>
      </c>
      <c r="E258" s="39" t="s">
        <v>382</v>
      </c>
      <c r="F258" s="39" t="s">
        <v>383</v>
      </c>
      <c r="G258" s="39">
        <v>51.0899</v>
      </c>
      <c r="H258" s="39" t="s">
        <v>384</v>
      </c>
      <c r="I258" s="39" t="s">
        <v>374</v>
      </c>
      <c r="J258" s="53">
        <v>35193.599999999999</v>
      </c>
      <c r="K258" s="53">
        <v>50564.800000000003</v>
      </c>
      <c r="L258" s="39">
        <v>1267</v>
      </c>
      <c r="M258" s="45">
        <f t="shared" si="25"/>
        <v>633.5</v>
      </c>
      <c r="N258" s="39" t="s">
        <v>98</v>
      </c>
      <c r="O258" s="38">
        <v>1</v>
      </c>
      <c r="P258" s="38">
        <v>2</v>
      </c>
      <c r="Q258" s="38">
        <v>3</v>
      </c>
      <c r="R258" s="38">
        <v>3</v>
      </c>
      <c r="S258" s="38">
        <v>1</v>
      </c>
      <c r="T258" s="46">
        <f t="shared" si="24"/>
        <v>10</v>
      </c>
      <c r="U258" s="39" t="s">
        <v>386</v>
      </c>
      <c r="V258" s="39" t="s">
        <v>166</v>
      </c>
      <c r="W258" s="39" t="s">
        <v>142</v>
      </c>
      <c r="X258" s="39" t="s">
        <v>388</v>
      </c>
      <c r="Y258" s="48">
        <v>2</v>
      </c>
      <c r="Z258" s="48">
        <v>2</v>
      </c>
      <c r="AA258" s="48">
        <v>1</v>
      </c>
      <c r="AB258" s="49" t="s">
        <v>168</v>
      </c>
      <c r="AC258" s="46">
        <f t="shared" si="6"/>
        <v>5</v>
      </c>
      <c r="AD258" s="50">
        <f t="shared" si="26"/>
        <v>15</v>
      </c>
      <c r="AE258" s="41" t="s">
        <v>288</v>
      </c>
      <c r="AF258" s="39" t="s">
        <v>320</v>
      </c>
      <c r="AG258" s="51"/>
      <c r="AH258" s="51"/>
    </row>
    <row r="259" spans="1:34" s="130" customFormat="1" ht="80.099999999999994" customHeight="1" x14ac:dyDescent="0.25">
      <c r="A259" s="38" t="s">
        <v>391</v>
      </c>
      <c r="B259" s="39" t="s">
        <v>40</v>
      </c>
      <c r="C259" s="39" t="s">
        <v>369</v>
      </c>
      <c r="D259" s="40" t="s">
        <v>392</v>
      </c>
      <c r="E259" s="39" t="s">
        <v>253</v>
      </c>
      <c r="F259" s="39" t="s">
        <v>394</v>
      </c>
      <c r="G259" s="39">
        <v>51.390099999999997</v>
      </c>
      <c r="H259" s="39" t="s">
        <v>395</v>
      </c>
      <c r="I259" s="39" t="s">
        <v>374</v>
      </c>
      <c r="J259" s="53">
        <v>31907.200000000001</v>
      </c>
      <c r="K259" s="53">
        <v>39395.199999999997</v>
      </c>
      <c r="L259" s="39">
        <v>1595</v>
      </c>
      <c r="M259" s="45">
        <f t="shared" si="25"/>
        <v>797.5</v>
      </c>
      <c r="N259" s="39" t="s">
        <v>98</v>
      </c>
      <c r="O259" s="38">
        <v>1</v>
      </c>
      <c r="P259" s="38">
        <v>2</v>
      </c>
      <c r="Q259" s="38">
        <v>3</v>
      </c>
      <c r="R259" s="38">
        <v>3</v>
      </c>
      <c r="S259" s="38">
        <v>1</v>
      </c>
      <c r="T259" s="46">
        <f t="shared" si="24"/>
        <v>10</v>
      </c>
      <c r="U259" s="39" t="s">
        <v>397</v>
      </c>
      <c r="V259" s="39" t="s">
        <v>166</v>
      </c>
      <c r="W259" s="39" t="s">
        <v>142</v>
      </c>
      <c r="X259" s="39" t="s">
        <v>388</v>
      </c>
      <c r="Y259" s="48">
        <v>2</v>
      </c>
      <c r="Z259" s="48">
        <v>2</v>
      </c>
      <c r="AA259" s="48">
        <v>1</v>
      </c>
      <c r="AB259" s="49" t="s">
        <v>75</v>
      </c>
      <c r="AC259" s="46">
        <f t="shared" si="6"/>
        <v>5</v>
      </c>
      <c r="AD259" s="50">
        <f t="shared" si="26"/>
        <v>15</v>
      </c>
      <c r="AE259" s="41" t="s">
        <v>288</v>
      </c>
      <c r="AF259" s="39" t="s">
        <v>399</v>
      </c>
      <c r="AG259" s="51"/>
      <c r="AH259" s="51"/>
    </row>
    <row r="260" spans="1:34" s="130" customFormat="1" ht="80.099999999999994" customHeight="1" x14ac:dyDescent="0.25">
      <c r="A260" s="55" t="s">
        <v>630</v>
      </c>
      <c r="B260" s="41" t="s">
        <v>42</v>
      </c>
      <c r="C260" s="39" t="s">
        <v>369</v>
      </c>
      <c r="D260" s="40" t="s">
        <v>631</v>
      </c>
      <c r="E260" s="39" t="s">
        <v>53</v>
      </c>
      <c r="F260" s="39" t="s">
        <v>633</v>
      </c>
      <c r="G260" s="90">
        <v>12.040100000000001</v>
      </c>
      <c r="H260" s="39" t="s">
        <v>634</v>
      </c>
      <c r="I260" s="39" t="s">
        <v>635</v>
      </c>
      <c r="J260" s="53">
        <f>11.4905725668*2080</f>
        <v>23900.390938943998</v>
      </c>
      <c r="K260" s="80">
        <f>17.991567646*2080</f>
        <v>37422.460703680001</v>
      </c>
      <c r="L260" s="45" t="s">
        <v>638</v>
      </c>
      <c r="M260" s="45">
        <f t="shared" si="25"/>
        <v>936</v>
      </c>
      <c r="N260" s="39" t="s">
        <v>525</v>
      </c>
      <c r="O260" s="38">
        <v>1</v>
      </c>
      <c r="P260" s="38">
        <v>2</v>
      </c>
      <c r="Q260" s="38">
        <v>3</v>
      </c>
      <c r="R260" s="38">
        <v>2</v>
      </c>
      <c r="S260" s="38">
        <v>1</v>
      </c>
      <c r="T260" s="46">
        <f t="shared" si="24"/>
        <v>9</v>
      </c>
      <c r="U260" s="39" t="s">
        <v>640</v>
      </c>
      <c r="V260" s="39" t="s">
        <v>1535</v>
      </c>
      <c r="W260" s="39" t="s">
        <v>70</v>
      </c>
      <c r="X260" s="39" t="s">
        <v>72</v>
      </c>
      <c r="Y260" s="48">
        <v>1</v>
      </c>
      <c r="Z260" s="48">
        <v>3</v>
      </c>
      <c r="AA260" s="48">
        <v>3</v>
      </c>
      <c r="AB260" s="48"/>
      <c r="AC260" s="46">
        <f t="shared" si="6"/>
        <v>7</v>
      </c>
      <c r="AD260" s="50">
        <f t="shared" si="26"/>
        <v>16</v>
      </c>
      <c r="AE260" s="41" t="s">
        <v>288</v>
      </c>
      <c r="AF260" s="39" t="s">
        <v>642</v>
      </c>
      <c r="AG260" s="51"/>
      <c r="AH260" s="51"/>
    </row>
    <row r="261" spans="1:34" s="130" customFormat="1" ht="80.099999999999994" customHeight="1" x14ac:dyDescent="0.25">
      <c r="A261" s="55" t="s">
        <v>1020</v>
      </c>
      <c r="B261" s="41" t="s">
        <v>41</v>
      </c>
      <c r="C261" s="39" t="s">
        <v>369</v>
      </c>
      <c r="D261" s="40" t="s">
        <v>1021</v>
      </c>
      <c r="E261" s="39" t="s">
        <v>1022</v>
      </c>
      <c r="F261" s="39" t="s">
        <v>836</v>
      </c>
      <c r="G261" s="39">
        <v>51.090899999999998</v>
      </c>
      <c r="H261" s="39" t="s">
        <v>837</v>
      </c>
      <c r="I261" s="39" t="s">
        <v>374</v>
      </c>
      <c r="J261" s="42">
        <v>35859.199999999997</v>
      </c>
      <c r="K261" s="42">
        <v>64646.400000000001</v>
      </c>
      <c r="L261" s="44">
        <v>1476</v>
      </c>
      <c r="M261" s="45">
        <f t="shared" si="25"/>
        <v>738</v>
      </c>
      <c r="N261" s="39" t="s">
        <v>67</v>
      </c>
      <c r="O261" s="38">
        <v>2</v>
      </c>
      <c r="P261" s="38">
        <v>2</v>
      </c>
      <c r="Q261" s="38">
        <v>3</v>
      </c>
      <c r="R261" s="38">
        <v>3</v>
      </c>
      <c r="S261" s="38">
        <v>1</v>
      </c>
      <c r="T261" s="46">
        <f t="shared" si="24"/>
        <v>11</v>
      </c>
      <c r="U261" s="39" t="s">
        <v>838</v>
      </c>
      <c r="V261" s="41">
        <v>1500</v>
      </c>
      <c r="W261" s="39" t="s">
        <v>244</v>
      </c>
      <c r="X261" s="39" t="s">
        <v>1023</v>
      </c>
      <c r="Y261" s="48">
        <v>2</v>
      </c>
      <c r="Z261" s="48">
        <v>1</v>
      </c>
      <c r="AA261" s="48">
        <v>1</v>
      </c>
      <c r="AB261" s="48"/>
      <c r="AC261" s="46">
        <f t="shared" si="6"/>
        <v>4</v>
      </c>
      <c r="AD261" s="50">
        <f t="shared" si="26"/>
        <v>15</v>
      </c>
      <c r="AE261" s="41" t="s">
        <v>288</v>
      </c>
      <c r="AF261" s="39" t="s">
        <v>1024</v>
      </c>
      <c r="AG261" s="51"/>
      <c r="AH261" s="51"/>
    </row>
    <row r="262" spans="1:34" s="130" customFormat="1" ht="80.099999999999994" customHeight="1" x14ac:dyDescent="0.25">
      <c r="A262" s="55" t="s">
        <v>1025</v>
      </c>
      <c r="B262" s="41" t="s">
        <v>41</v>
      </c>
      <c r="C262" s="39" t="s">
        <v>369</v>
      </c>
      <c r="D262" s="40" t="s">
        <v>1026</v>
      </c>
      <c r="E262" s="39" t="s">
        <v>1027</v>
      </c>
      <c r="F262" s="39" t="s">
        <v>1028</v>
      </c>
      <c r="G262" s="41">
        <v>41.010100000000001</v>
      </c>
      <c r="H262" s="41" t="s">
        <v>1029</v>
      </c>
      <c r="I262" s="39" t="s">
        <v>374</v>
      </c>
      <c r="J262" s="42">
        <v>37419.199999999997</v>
      </c>
      <c r="K262" s="42">
        <v>56950.400000000001</v>
      </c>
      <c r="L262" s="44">
        <v>265</v>
      </c>
      <c r="M262" s="45">
        <f t="shared" si="25"/>
        <v>132.5</v>
      </c>
      <c r="N262" s="39" t="s">
        <v>130</v>
      </c>
      <c r="O262" s="38">
        <v>2</v>
      </c>
      <c r="P262" s="38">
        <v>1</v>
      </c>
      <c r="Q262" s="38">
        <v>3</v>
      </c>
      <c r="R262" s="38">
        <v>3</v>
      </c>
      <c r="S262" s="38">
        <v>1</v>
      </c>
      <c r="T262" s="46">
        <f t="shared" si="24"/>
        <v>10</v>
      </c>
      <c r="U262" s="39" t="s">
        <v>1030</v>
      </c>
      <c r="V262" s="41">
        <v>900</v>
      </c>
      <c r="W262" s="39" t="s">
        <v>142</v>
      </c>
      <c r="X262" s="39" t="s">
        <v>71</v>
      </c>
      <c r="Y262" s="48">
        <v>2</v>
      </c>
      <c r="Z262" s="48">
        <v>1</v>
      </c>
      <c r="AA262" s="48">
        <v>3</v>
      </c>
      <c r="AB262" s="48"/>
      <c r="AC262" s="46">
        <f t="shared" si="6"/>
        <v>6</v>
      </c>
      <c r="AD262" s="50">
        <f t="shared" si="26"/>
        <v>16</v>
      </c>
      <c r="AE262" s="41" t="s">
        <v>288</v>
      </c>
      <c r="AF262" s="39" t="s">
        <v>1031</v>
      </c>
      <c r="AG262" s="51"/>
      <c r="AH262" s="51"/>
    </row>
    <row r="263" spans="1:34" s="130" customFormat="1" ht="80.099999999999994" customHeight="1" x14ac:dyDescent="0.25">
      <c r="A263" s="55" t="s">
        <v>1032</v>
      </c>
      <c r="B263" s="41" t="s">
        <v>41</v>
      </c>
      <c r="C263" s="39" t="s">
        <v>369</v>
      </c>
      <c r="D263" s="40" t="s">
        <v>1033</v>
      </c>
      <c r="E263" s="39" t="s">
        <v>793</v>
      </c>
      <c r="F263" s="39" t="s">
        <v>1028</v>
      </c>
      <c r="G263" s="39">
        <v>41.010100000000001</v>
      </c>
      <c r="H263" s="39" t="s">
        <v>1029</v>
      </c>
      <c r="I263" s="39" t="s">
        <v>374</v>
      </c>
      <c r="J263" s="42">
        <v>37419.199999999997</v>
      </c>
      <c r="K263" s="42">
        <v>56950.400000000001</v>
      </c>
      <c r="L263" s="44">
        <v>265</v>
      </c>
      <c r="M263" s="45">
        <f t="shared" si="25"/>
        <v>132.5</v>
      </c>
      <c r="N263" s="39" t="s">
        <v>67</v>
      </c>
      <c r="O263" s="38">
        <v>1</v>
      </c>
      <c r="P263" s="38">
        <v>2</v>
      </c>
      <c r="Q263" s="38">
        <v>3</v>
      </c>
      <c r="R263" s="38">
        <v>3</v>
      </c>
      <c r="S263" s="38">
        <v>1</v>
      </c>
      <c r="T263" s="46">
        <f t="shared" si="24"/>
        <v>10</v>
      </c>
      <c r="U263" s="39" t="s">
        <v>1030</v>
      </c>
      <c r="V263" s="41">
        <v>720</v>
      </c>
      <c r="W263" s="39" t="s">
        <v>142</v>
      </c>
      <c r="X263" s="39" t="s">
        <v>71</v>
      </c>
      <c r="Y263" s="48">
        <v>2</v>
      </c>
      <c r="Z263" s="48">
        <v>1</v>
      </c>
      <c r="AA263" s="48">
        <v>3</v>
      </c>
      <c r="AB263" s="48"/>
      <c r="AC263" s="46">
        <f t="shared" si="6"/>
        <v>6</v>
      </c>
      <c r="AD263" s="50">
        <f t="shared" si="26"/>
        <v>16</v>
      </c>
      <c r="AE263" s="41" t="s">
        <v>288</v>
      </c>
      <c r="AF263" s="39" t="s">
        <v>320</v>
      </c>
      <c r="AG263" s="51"/>
      <c r="AH263" s="51"/>
    </row>
    <row r="264" spans="1:34" s="130" customFormat="1" ht="80.099999999999994" customHeight="1" x14ac:dyDescent="0.25">
      <c r="A264" s="38" t="s">
        <v>1034</v>
      </c>
      <c r="B264" s="39" t="s">
        <v>41</v>
      </c>
      <c r="C264" s="39" t="s">
        <v>369</v>
      </c>
      <c r="D264" s="40" t="s">
        <v>1035</v>
      </c>
      <c r="E264" s="39" t="s">
        <v>793</v>
      </c>
      <c r="F264" s="39" t="s">
        <v>1036</v>
      </c>
      <c r="G264" s="39">
        <v>51.087049999999998</v>
      </c>
      <c r="H264" s="39" t="s">
        <v>1037</v>
      </c>
      <c r="I264" s="39" t="s">
        <v>374</v>
      </c>
      <c r="J264" s="53">
        <v>34777.599999999999</v>
      </c>
      <c r="K264" s="43">
        <v>42411.199999999997</v>
      </c>
      <c r="L264" s="44">
        <v>3806</v>
      </c>
      <c r="M264" s="45">
        <f t="shared" si="25"/>
        <v>1903</v>
      </c>
      <c r="N264" s="39" t="s">
        <v>67</v>
      </c>
      <c r="O264" s="38">
        <v>1</v>
      </c>
      <c r="P264" s="38">
        <v>2</v>
      </c>
      <c r="Q264" s="38">
        <v>3</v>
      </c>
      <c r="R264" s="38">
        <v>3</v>
      </c>
      <c r="S264" s="38">
        <v>1</v>
      </c>
      <c r="T264" s="46">
        <f t="shared" si="24"/>
        <v>10</v>
      </c>
      <c r="U264" s="90" t="s">
        <v>386</v>
      </c>
      <c r="V264" s="98">
        <v>450</v>
      </c>
      <c r="W264" s="90" t="s">
        <v>142</v>
      </c>
      <c r="X264" s="90" t="s">
        <v>853</v>
      </c>
      <c r="Y264" s="55">
        <v>2</v>
      </c>
      <c r="Z264" s="55">
        <v>3</v>
      </c>
      <c r="AA264" s="55">
        <v>1</v>
      </c>
      <c r="AB264" s="55"/>
      <c r="AC264" s="46">
        <f t="shared" si="6"/>
        <v>6</v>
      </c>
      <c r="AD264" s="50">
        <f t="shared" si="26"/>
        <v>16</v>
      </c>
      <c r="AE264" s="41" t="s">
        <v>288</v>
      </c>
      <c r="AF264" s="39" t="s">
        <v>1038</v>
      </c>
      <c r="AG264" s="51"/>
      <c r="AH264" s="51"/>
    </row>
    <row r="265" spans="1:34" s="130" customFormat="1" ht="80.099999999999994" customHeight="1" x14ac:dyDescent="0.25">
      <c r="A265" s="55" t="s">
        <v>1039</v>
      </c>
      <c r="B265" s="41" t="s">
        <v>41</v>
      </c>
      <c r="C265" s="39" t="s">
        <v>369</v>
      </c>
      <c r="D265" s="40" t="s">
        <v>1040</v>
      </c>
      <c r="E265" s="39" t="s">
        <v>1041</v>
      </c>
      <c r="F265" s="39" t="s">
        <v>1042</v>
      </c>
      <c r="G265" s="41">
        <v>51.101199999999999</v>
      </c>
      <c r="H265" s="41" t="s">
        <v>1043</v>
      </c>
      <c r="I265" s="39" t="s">
        <v>374</v>
      </c>
      <c r="J265" s="42">
        <v>35651.199999999997</v>
      </c>
      <c r="K265" s="42">
        <v>47756.800000000003</v>
      </c>
      <c r="L265" s="44">
        <v>530</v>
      </c>
      <c r="M265" s="45">
        <f t="shared" si="25"/>
        <v>265</v>
      </c>
      <c r="N265" s="39" t="s">
        <v>67</v>
      </c>
      <c r="O265" s="38">
        <v>1</v>
      </c>
      <c r="P265" s="38">
        <v>1</v>
      </c>
      <c r="Q265" s="38">
        <v>3</v>
      </c>
      <c r="R265" s="38">
        <v>3</v>
      </c>
      <c r="S265" s="38">
        <v>1</v>
      </c>
      <c r="T265" s="46">
        <f t="shared" si="24"/>
        <v>9</v>
      </c>
      <c r="U265" s="39" t="s">
        <v>838</v>
      </c>
      <c r="V265" s="41">
        <v>915</v>
      </c>
      <c r="W265" s="39" t="s">
        <v>142</v>
      </c>
      <c r="X265" s="39" t="s">
        <v>71</v>
      </c>
      <c r="Y265" s="48">
        <v>2</v>
      </c>
      <c r="Z265" s="48">
        <v>1</v>
      </c>
      <c r="AA265" s="48">
        <v>3</v>
      </c>
      <c r="AB265" s="48"/>
      <c r="AC265" s="46">
        <f t="shared" si="6"/>
        <v>6</v>
      </c>
      <c r="AD265" s="50">
        <f t="shared" si="26"/>
        <v>15</v>
      </c>
      <c r="AE265" s="41" t="s">
        <v>288</v>
      </c>
      <c r="AF265" s="39" t="s">
        <v>1044</v>
      </c>
      <c r="AG265" s="51"/>
      <c r="AH265" s="51"/>
    </row>
    <row r="266" spans="1:34" s="130" customFormat="1" ht="80.099999999999994" customHeight="1" x14ac:dyDescent="0.25">
      <c r="A266" s="55" t="s">
        <v>1045</v>
      </c>
      <c r="B266" s="41" t="s">
        <v>41</v>
      </c>
      <c r="C266" s="39" t="s">
        <v>369</v>
      </c>
      <c r="D266" s="40" t="s">
        <v>1046</v>
      </c>
      <c r="E266" s="39" t="s">
        <v>1047</v>
      </c>
      <c r="F266" s="39" t="s">
        <v>1046</v>
      </c>
      <c r="G266" s="41">
        <v>51.090400000000002</v>
      </c>
      <c r="H266" s="41" t="s">
        <v>1048</v>
      </c>
      <c r="I266" s="39" t="s">
        <v>374</v>
      </c>
      <c r="J266" s="42">
        <v>35859.199999999997</v>
      </c>
      <c r="K266" s="42">
        <v>72592</v>
      </c>
      <c r="L266" s="44">
        <v>265</v>
      </c>
      <c r="M266" s="45">
        <f t="shared" si="25"/>
        <v>132.5</v>
      </c>
      <c r="N266" s="39" t="s">
        <v>67</v>
      </c>
      <c r="O266" s="38">
        <v>2</v>
      </c>
      <c r="P266" s="38">
        <v>1</v>
      </c>
      <c r="Q266" s="38">
        <v>3</v>
      </c>
      <c r="R266" s="38">
        <v>3</v>
      </c>
      <c r="S266" s="38">
        <v>1</v>
      </c>
      <c r="T266" s="46">
        <f t="shared" si="24"/>
        <v>10</v>
      </c>
      <c r="U266" s="39" t="s">
        <v>1049</v>
      </c>
      <c r="V266" s="41">
        <v>180</v>
      </c>
      <c r="W266" s="39" t="s">
        <v>142</v>
      </c>
      <c r="X266" s="39" t="s">
        <v>1050</v>
      </c>
      <c r="Y266" s="48">
        <v>2</v>
      </c>
      <c r="Z266" s="48">
        <v>3</v>
      </c>
      <c r="AA266" s="48">
        <v>1</v>
      </c>
      <c r="AB266" s="48"/>
      <c r="AC266" s="46">
        <f t="shared" ref="AC266:AC358" si="27">Y266+Z266+AA266</f>
        <v>6</v>
      </c>
      <c r="AD266" s="50">
        <f t="shared" si="26"/>
        <v>16</v>
      </c>
      <c r="AE266" s="41" t="s">
        <v>288</v>
      </c>
      <c r="AF266" s="39" t="s">
        <v>290</v>
      </c>
      <c r="AG266" s="51"/>
      <c r="AH266" s="51"/>
    </row>
    <row r="267" spans="1:34" s="130" customFormat="1" ht="80.099999999999994" customHeight="1" x14ac:dyDescent="0.25">
      <c r="A267" s="55" t="s">
        <v>1051</v>
      </c>
      <c r="B267" s="41" t="s">
        <v>41</v>
      </c>
      <c r="C267" s="39" t="s">
        <v>369</v>
      </c>
      <c r="D267" s="40" t="s">
        <v>1052</v>
      </c>
      <c r="E267" s="39" t="s">
        <v>1053</v>
      </c>
      <c r="F267" s="39" t="s">
        <v>823</v>
      </c>
      <c r="G267" s="39">
        <v>51.100900000000003</v>
      </c>
      <c r="H267" s="39" t="s">
        <v>824</v>
      </c>
      <c r="I267" s="39" t="s">
        <v>374</v>
      </c>
      <c r="J267" s="42">
        <v>35651.199999999997</v>
      </c>
      <c r="K267" s="42">
        <v>47756.800000000003</v>
      </c>
      <c r="L267" s="44">
        <v>1559</v>
      </c>
      <c r="M267" s="45">
        <f t="shared" si="25"/>
        <v>779.5</v>
      </c>
      <c r="N267" s="39" t="s">
        <v>67</v>
      </c>
      <c r="O267" s="38">
        <v>1</v>
      </c>
      <c r="P267" s="38">
        <v>2</v>
      </c>
      <c r="Q267" s="38">
        <v>3</v>
      </c>
      <c r="R267" s="38">
        <v>3</v>
      </c>
      <c r="S267" s="55"/>
      <c r="T267" s="46">
        <f t="shared" si="24"/>
        <v>9</v>
      </c>
      <c r="U267" s="39" t="s">
        <v>826</v>
      </c>
      <c r="V267" s="41">
        <v>90</v>
      </c>
      <c r="W267" s="39" t="s">
        <v>78</v>
      </c>
      <c r="X267" s="39" t="s">
        <v>71</v>
      </c>
      <c r="Y267" s="48">
        <v>2</v>
      </c>
      <c r="Z267" s="48">
        <v>2</v>
      </c>
      <c r="AA267" s="48">
        <v>3</v>
      </c>
      <c r="AB267" s="48"/>
      <c r="AC267" s="46">
        <f t="shared" si="27"/>
        <v>7</v>
      </c>
      <c r="AD267" s="50">
        <f t="shared" si="26"/>
        <v>16</v>
      </c>
      <c r="AE267" s="41" t="s">
        <v>288</v>
      </c>
      <c r="AF267" s="39" t="s">
        <v>1054</v>
      </c>
      <c r="AG267" s="51"/>
      <c r="AH267" s="51"/>
    </row>
    <row r="268" spans="1:34" s="130" customFormat="1" ht="80.099999999999994" customHeight="1" x14ac:dyDescent="0.25">
      <c r="A268" s="55" t="s">
        <v>1055</v>
      </c>
      <c r="B268" s="41" t="s">
        <v>41</v>
      </c>
      <c r="C268" s="39" t="s">
        <v>369</v>
      </c>
      <c r="D268" s="40" t="s">
        <v>1036</v>
      </c>
      <c r="E268" s="39" t="s">
        <v>1056</v>
      </c>
      <c r="F268" s="39" t="s">
        <v>1036</v>
      </c>
      <c r="G268" s="39">
        <v>51.087049999999998</v>
      </c>
      <c r="H268" s="39" t="s">
        <v>1037</v>
      </c>
      <c r="I268" s="39" t="s">
        <v>374</v>
      </c>
      <c r="J268" s="53">
        <v>34777.599999999999</v>
      </c>
      <c r="K268" s="43">
        <v>42411.199999999997</v>
      </c>
      <c r="L268" s="41">
        <v>3806</v>
      </c>
      <c r="M268" s="45">
        <f t="shared" si="25"/>
        <v>1903</v>
      </c>
      <c r="N268" s="39" t="s">
        <v>67</v>
      </c>
      <c r="O268" s="38">
        <v>1</v>
      </c>
      <c r="P268" s="38">
        <v>2</v>
      </c>
      <c r="Q268" s="38">
        <v>3</v>
      </c>
      <c r="R268" s="38">
        <v>3</v>
      </c>
      <c r="S268" s="38">
        <v>1</v>
      </c>
      <c r="T268" s="46">
        <f t="shared" si="24"/>
        <v>10</v>
      </c>
      <c r="U268" s="39" t="s">
        <v>386</v>
      </c>
      <c r="V268" s="41">
        <v>450</v>
      </c>
      <c r="W268" s="39" t="s">
        <v>142</v>
      </c>
      <c r="X268" s="39" t="s">
        <v>853</v>
      </c>
      <c r="Y268" s="48">
        <v>2</v>
      </c>
      <c r="Z268" s="48">
        <v>3</v>
      </c>
      <c r="AA268" s="48">
        <v>1</v>
      </c>
      <c r="AB268" s="48"/>
      <c r="AC268" s="46">
        <f t="shared" si="27"/>
        <v>6</v>
      </c>
      <c r="AD268" s="50">
        <f t="shared" si="26"/>
        <v>16</v>
      </c>
      <c r="AE268" s="41" t="s">
        <v>288</v>
      </c>
      <c r="AF268" s="39" t="s">
        <v>1057</v>
      </c>
      <c r="AG268" s="51"/>
      <c r="AH268" s="51"/>
    </row>
    <row r="269" spans="1:34" s="130" customFormat="1" ht="80.099999999999994" customHeight="1" x14ac:dyDescent="0.25">
      <c r="A269" s="55" t="s">
        <v>1058</v>
      </c>
      <c r="B269" s="41" t="s">
        <v>41</v>
      </c>
      <c r="C269" s="39" t="s">
        <v>369</v>
      </c>
      <c r="D269" s="40" t="s">
        <v>1059</v>
      </c>
      <c r="E269" s="39" t="s">
        <v>999</v>
      </c>
      <c r="F269" s="39" t="s">
        <v>1036</v>
      </c>
      <c r="G269" s="39">
        <v>51.087049999999998</v>
      </c>
      <c r="H269" s="39" t="s">
        <v>1037</v>
      </c>
      <c r="I269" s="39" t="s">
        <v>825</v>
      </c>
      <c r="J269" s="53">
        <v>34777.599999999999</v>
      </c>
      <c r="K269" s="43">
        <v>42411.199999999997</v>
      </c>
      <c r="L269" s="41">
        <v>3806</v>
      </c>
      <c r="M269" s="45">
        <f t="shared" si="25"/>
        <v>1903</v>
      </c>
      <c r="N269" s="39" t="s">
        <v>67</v>
      </c>
      <c r="O269" s="38">
        <v>1</v>
      </c>
      <c r="P269" s="38">
        <v>2</v>
      </c>
      <c r="Q269" s="38">
        <v>3</v>
      </c>
      <c r="R269" s="38">
        <v>3</v>
      </c>
      <c r="S269" s="38">
        <v>1</v>
      </c>
      <c r="T269" s="46">
        <f t="shared" si="24"/>
        <v>10</v>
      </c>
      <c r="U269" s="39" t="s">
        <v>386</v>
      </c>
      <c r="V269" s="41">
        <v>450</v>
      </c>
      <c r="W269" s="39" t="s">
        <v>142</v>
      </c>
      <c r="X269" s="39" t="s">
        <v>853</v>
      </c>
      <c r="Y269" s="48">
        <v>2</v>
      </c>
      <c r="Z269" s="48">
        <v>3</v>
      </c>
      <c r="AA269" s="48">
        <v>1</v>
      </c>
      <c r="AB269" s="48"/>
      <c r="AC269" s="46">
        <f t="shared" si="27"/>
        <v>6</v>
      </c>
      <c r="AD269" s="50">
        <f t="shared" si="26"/>
        <v>16</v>
      </c>
      <c r="AE269" s="41" t="s">
        <v>288</v>
      </c>
      <c r="AF269" s="39" t="s">
        <v>1057</v>
      </c>
      <c r="AG269" s="51"/>
      <c r="AH269" s="51"/>
    </row>
    <row r="270" spans="1:34" s="130" customFormat="1" ht="80.099999999999994" customHeight="1" x14ac:dyDescent="0.25">
      <c r="A270" s="55" t="s">
        <v>1060</v>
      </c>
      <c r="B270" s="41" t="s">
        <v>41</v>
      </c>
      <c r="C270" s="39" t="s">
        <v>369</v>
      </c>
      <c r="D270" s="40" t="s">
        <v>1061</v>
      </c>
      <c r="E270" s="39" t="s">
        <v>999</v>
      </c>
      <c r="F270" s="39" t="s">
        <v>850</v>
      </c>
      <c r="G270" s="41">
        <v>51.091099999999997</v>
      </c>
      <c r="H270" s="41" t="s">
        <v>851</v>
      </c>
      <c r="I270" s="39" t="s">
        <v>374</v>
      </c>
      <c r="J270" s="42">
        <v>35859.199999999997</v>
      </c>
      <c r="K270" s="42">
        <v>72592</v>
      </c>
      <c r="L270" s="44">
        <v>4772</v>
      </c>
      <c r="M270" s="45">
        <f t="shared" si="25"/>
        <v>2386</v>
      </c>
      <c r="N270" s="39" t="s">
        <v>130</v>
      </c>
      <c r="O270" s="38">
        <v>1</v>
      </c>
      <c r="P270" s="38">
        <v>2</v>
      </c>
      <c r="Q270" s="38">
        <v>3</v>
      </c>
      <c r="R270" s="38">
        <v>3</v>
      </c>
      <c r="S270" s="38">
        <v>1</v>
      </c>
      <c r="T270" s="46">
        <f t="shared" si="24"/>
        <v>10</v>
      </c>
      <c r="U270" s="39" t="s">
        <v>852</v>
      </c>
      <c r="V270" s="41">
        <v>600</v>
      </c>
      <c r="W270" s="39" t="s">
        <v>142</v>
      </c>
      <c r="X270" s="39" t="s">
        <v>853</v>
      </c>
      <c r="Y270" s="48">
        <v>3</v>
      </c>
      <c r="Z270" s="48">
        <v>2</v>
      </c>
      <c r="AA270" s="48">
        <v>1</v>
      </c>
      <c r="AB270" s="48"/>
      <c r="AC270" s="46">
        <f t="shared" si="27"/>
        <v>6</v>
      </c>
      <c r="AD270" s="50">
        <f t="shared" si="26"/>
        <v>16</v>
      </c>
      <c r="AE270" s="41" t="s">
        <v>288</v>
      </c>
      <c r="AF270" s="39" t="s">
        <v>1024</v>
      </c>
      <c r="AG270" s="51"/>
      <c r="AH270" s="51"/>
    </row>
    <row r="271" spans="1:34" s="130" customFormat="1" ht="80.099999999999994" customHeight="1" x14ac:dyDescent="0.25">
      <c r="A271" s="55" t="s">
        <v>1062</v>
      </c>
      <c r="B271" s="39" t="s">
        <v>41</v>
      </c>
      <c r="C271" s="39" t="s">
        <v>369</v>
      </c>
      <c r="D271" s="40" t="s">
        <v>1063</v>
      </c>
      <c r="E271" s="90" t="s">
        <v>864</v>
      </c>
      <c r="F271" s="90" t="s">
        <v>370</v>
      </c>
      <c r="G271" s="90">
        <v>51.060099999999998</v>
      </c>
      <c r="H271" s="90" t="s">
        <v>373</v>
      </c>
      <c r="I271" s="90" t="s">
        <v>374</v>
      </c>
      <c r="J271" s="100">
        <v>35422.400000000001</v>
      </c>
      <c r="K271" s="100">
        <v>52353.599999999999</v>
      </c>
      <c r="L271" s="101">
        <v>2655</v>
      </c>
      <c r="M271" s="102">
        <f t="shared" si="25"/>
        <v>1327.5</v>
      </c>
      <c r="N271" s="90" t="s">
        <v>866</v>
      </c>
      <c r="O271" s="38">
        <v>1</v>
      </c>
      <c r="P271" s="38">
        <v>2</v>
      </c>
      <c r="Q271" s="38">
        <v>2</v>
      </c>
      <c r="R271" s="38">
        <v>2</v>
      </c>
      <c r="S271" s="38">
        <v>1</v>
      </c>
      <c r="T271" s="46">
        <f t="shared" si="24"/>
        <v>8</v>
      </c>
      <c r="U271" s="90" t="s">
        <v>375</v>
      </c>
      <c r="V271" s="90" t="s">
        <v>867</v>
      </c>
      <c r="W271" s="90" t="s">
        <v>737</v>
      </c>
      <c r="X271" s="90" t="s">
        <v>738</v>
      </c>
      <c r="Y271" s="48">
        <v>2</v>
      </c>
      <c r="Z271" s="48">
        <v>3</v>
      </c>
      <c r="AA271" s="48">
        <v>3</v>
      </c>
      <c r="AB271" s="48"/>
      <c r="AC271" s="46">
        <f t="shared" si="27"/>
        <v>8</v>
      </c>
      <c r="AD271" s="50">
        <f t="shared" si="26"/>
        <v>16</v>
      </c>
      <c r="AE271" s="41" t="s">
        <v>288</v>
      </c>
      <c r="AF271" s="41"/>
      <c r="AG271" s="51"/>
      <c r="AH271" s="51"/>
    </row>
    <row r="272" spans="1:34" s="130" customFormat="1" ht="80.099999999999994" customHeight="1" x14ac:dyDescent="0.25">
      <c r="A272" s="55" t="s">
        <v>1392</v>
      </c>
      <c r="B272" s="41" t="s">
        <v>1228</v>
      </c>
      <c r="C272" s="39" t="s">
        <v>369</v>
      </c>
      <c r="D272" s="40" t="s">
        <v>1393</v>
      </c>
      <c r="E272" s="39" t="s">
        <v>1319</v>
      </c>
      <c r="F272" s="39" t="s">
        <v>1028</v>
      </c>
      <c r="G272" s="39">
        <v>41.010100000000001</v>
      </c>
      <c r="H272" s="39" t="s">
        <v>1029</v>
      </c>
      <c r="I272" s="39" t="s">
        <v>1394</v>
      </c>
      <c r="J272" s="53">
        <v>37419.199999999997</v>
      </c>
      <c r="K272" s="43">
        <v>56950.400000000001</v>
      </c>
      <c r="L272" s="41">
        <v>265</v>
      </c>
      <c r="M272" s="45">
        <f t="shared" si="25"/>
        <v>132.5</v>
      </c>
      <c r="N272" s="39" t="s">
        <v>1231</v>
      </c>
      <c r="O272" s="38">
        <v>2</v>
      </c>
      <c r="P272" s="38">
        <v>1</v>
      </c>
      <c r="Q272" s="38">
        <v>3</v>
      </c>
      <c r="R272" s="38">
        <v>3</v>
      </c>
      <c r="S272" s="38">
        <v>1</v>
      </c>
      <c r="T272" s="46">
        <f t="shared" si="24"/>
        <v>10</v>
      </c>
      <c r="U272" s="39" t="s">
        <v>1030</v>
      </c>
      <c r="V272" s="41">
        <v>900</v>
      </c>
      <c r="W272" s="39" t="s">
        <v>244</v>
      </c>
      <c r="X272" s="39" t="s">
        <v>71</v>
      </c>
      <c r="Y272" s="48">
        <v>2</v>
      </c>
      <c r="Z272" s="48">
        <v>1</v>
      </c>
      <c r="AA272" s="48">
        <v>3</v>
      </c>
      <c r="AB272" s="48"/>
      <c r="AC272" s="46">
        <f t="shared" si="27"/>
        <v>6</v>
      </c>
      <c r="AD272" s="50">
        <f t="shared" si="26"/>
        <v>16</v>
      </c>
      <c r="AE272" s="41" t="s">
        <v>288</v>
      </c>
      <c r="AF272" s="39" t="s">
        <v>1395</v>
      </c>
      <c r="AG272" s="51"/>
      <c r="AH272" s="51"/>
    </row>
    <row r="273" spans="1:34" s="130" customFormat="1" ht="80.099999999999994" customHeight="1" x14ac:dyDescent="0.25">
      <c r="A273" s="55" t="s">
        <v>1396</v>
      </c>
      <c r="B273" s="41" t="s">
        <v>1228</v>
      </c>
      <c r="C273" s="39" t="s">
        <v>369</v>
      </c>
      <c r="D273" s="40" t="s">
        <v>1397</v>
      </c>
      <c r="E273" s="39" t="s">
        <v>1398</v>
      </c>
      <c r="F273" s="39" t="s">
        <v>406</v>
      </c>
      <c r="G273" s="39">
        <v>12.0503</v>
      </c>
      <c r="H273" s="39" t="s">
        <v>408</v>
      </c>
      <c r="I273" s="39" t="s">
        <v>1399</v>
      </c>
      <c r="J273" s="42">
        <v>29910.400000000001</v>
      </c>
      <c r="K273" s="42">
        <v>39312</v>
      </c>
      <c r="L273" s="44">
        <v>2714</v>
      </c>
      <c r="M273" s="45">
        <f t="shared" si="25"/>
        <v>1357</v>
      </c>
      <c r="N273" s="39" t="s">
        <v>1231</v>
      </c>
      <c r="O273" s="38">
        <v>1</v>
      </c>
      <c r="P273" s="38">
        <v>2</v>
      </c>
      <c r="Q273" s="38">
        <v>3</v>
      </c>
      <c r="R273" s="38">
        <v>3</v>
      </c>
      <c r="S273" s="55"/>
      <c r="T273" s="46">
        <f t="shared" si="24"/>
        <v>9</v>
      </c>
      <c r="U273" s="39" t="s">
        <v>417</v>
      </c>
      <c r="V273" s="41">
        <v>540</v>
      </c>
      <c r="W273" s="39" t="s">
        <v>244</v>
      </c>
      <c r="X273" s="39" t="s">
        <v>71</v>
      </c>
      <c r="Y273" s="48">
        <v>1</v>
      </c>
      <c r="Z273" s="48">
        <v>2</v>
      </c>
      <c r="AA273" s="48">
        <v>3</v>
      </c>
      <c r="AB273" s="48"/>
      <c r="AC273" s="46">
        <f t="shared" si="27"/>
        <v>6</v>
      </c>
      <c r="AD273" s="50">
        <f t="shared" si="26"/>
        <v>15</v>
      </c>
      <c r="AE273" s="41" t="s">
        <v>288</v>
      </c>
      <c r="AF273" s="39" t="s">
        <v>1400</v>
      </c>
      <c r="AG273" s="51"/>
      <c r="AH273" s="51"/>
    </row>
    <row r="274" spans="1:34" s="130" customFormat="1" ht="80.099999999999994" customHeight="1" x14ac:dyDescent="0.25">
      <c r="A274" s="55" t="s">
        <v>1401</v>
      </c>
      <c r="B274" s="41" t="s">
        <v>1228</v>
      </c>
      <c r="C274" s="39" t="s">
        <v>369</v>
      </c>
      <c r="D274" s="40" t="s">
        <v>1046</v>
      </c>
      <c r="E274" s="39" t="s">
        <v>1402</v>
      </c>
      <c r="F274" s="39" t="s">
        <v>1046</v>
      </c>
      <c r="G274" s="39">
        <v>51.090400000000002</v>
      </c>
      <c r="H274" s="39" t="s">
        <v>1048</v>
      </c>
      <c r="I274" s="39" t="s">
        <v>1403</v>
      </c>
      <c r="J274" s="42">
        <v>23067.200000000001</v>
      </c>
      <c r="K274" s="42">
        <v>39603.199999999997</v>
      </c>
      <c r="L274" s="44">
        <v>265</v>
      </c>
      <c r="M274" s="45">
        <f t="shared" si="25"/>
        <v>132.5</v>
      </c>
      <c r="N274" s="39" t="s">
        <v>1231</v>
      </c>
      <c r="O274" s="38">
        <v>2</v>
      </c>
      <c r="P274" s="38">
        <v>1</v>
      </c>
      <c r="Q274" s="38">
        <v>3</v>
      </c>
      <c r="R274" s="38">
        <v>3</v>
      </c>
      <c r="S274" s="38">
        <v>1</v>
      </c>
      <c r="T274" s="46">
        <f t="shared" si="24"/>
        <v>10</v>
      </c>
      <c r="U274" s="39" t="s">
        <v>1049</v>
      </c>
      <c r="V274" s="41">
        <v>180</v>
      </c>
      <c r="W274" s="39" t="s">
        <v>70</v>
      </c>
      <c r="X274" s="39" t="s">
        <v>1404</v>
      </c>
      <c r="Y274" s="48">
        <v>2</v>
      </c>
      <c r="Z274" s="48">
        <v>3</v>
      </c>
      <c r="AA274" s="48">
        <v>1</v>
      </c>
      <c r="AB274" s="48"/>
      <c r="AC274" s="46">
        <f t="shared" si="27"/>
        <v>6</v>
      </c>
      <c r="AD274" s="50">
        <f t="shared" si="26"/>
        <v>16</v>
      </c>
      <c r="AE274" s="41" t="s">
        <v>288</v>
      </c>
      <c r="AF274" s="39" t="s">
        <v>1405</v>
      </c>
      <c r="AG274" s="51"/>
      <c r="AH274" s="51"/>
    </row>
    <row r="275" spans="1:34" s="130" customFormat="1" ht="80.099999999999994" customHeight="1" x14ac:dyDescent="0.25">
      <c r="A275" s="55" t="s">
        <v>1406</v>
      </c>
      <c r="B275" s="41" t="s">
        <v>1228</v>
      </c>
      <c r="C275" s="39" t="s">
        <v>369</v>
      </c>
      <c r="D275" s="40" t="s">
        <v>1407</v>
      </c>
      <c r="E275" s="39" t="s">
        <v>1408</v>
      </c>
      <c r="F275" s="39" t="s">
        <v>800</v>
      </c>
      <c r="G275" s="39">
        <v>51.071300000000001</v>
      </c>
      <c r="H275" s="39" t="s">
        <v>830</v>
      </c>
      <c r="I275" s="39" t="s">
        <v>374</v>
      </c>
      <c r="J275" s="53">
        <v>23899.200000000001</v>
      </c>
      <c r="K275" s="42">
        <v>41974.400000000001</v>
      </c>
      <c r="L275" s="44">
        <v>1417</v>
      </c>
      <c r="M275" s="45">
        <f t="shared" si="25"/>
        <v>708.5</v>
      </c>
      <c r="N275" s="39" t="s">
        <v>1231</v>
      </c>
      <c r="O275" s="38">
        <v>1</v>
      </c>
      <c r="P275" s="38">
        <v>2</v>
      </c>
      <c r="Q275" s="38">
        <v>3</v>
      </c>
      <c r="R275" s="38">
        <v>3</v>
      </c>
      <c r="S275" s="38">
        <v>1</v>
      </c>
      <c r="T275" s="46">
        <f t="shared" si="24"/>
        <v>10</v>
      </c>
      <c r="U275" s="39" t="s">
        <v>802</v>
      </c>
      <c r="V275" s="41">
        <v>900</v>
      </c>
      <c r="W275" s="39" t="s">
        <v>244</v>
      </c>
      <c r="X275" s="39" t="s">
        <v>71</v>
      </c>
      <c r="Y275" s="48">
        <v>2</v>
      </c>
      <c r="Z275" s="48">
        <v>1</v>
      </c>
      <c r="AA275" s="48">
        <v>3</v>
      </c>
      <c r="AB275" s="48"/>
      <c r="AC275" s="46">
        <f t="shared" si="27"/>
        <v>6</v>
      </c>
      <c r="AD275" s="50">
        <f t="shared" si="26"/>
        <v>16</v>
      </c>
      <c r="AE275" s="41" t="s">
        <v>288</v>
      </c>
      <c r="AF275" s="39" t="s">
        <v>1409</v>
      </c>
      <c r="AG275" s="51"/>
      <c r="AH275" s="51"/>
    </row>
    <row r="276" spans="1:34" s="130" customFormat="1" ht="80.099999999999994" customHeight="1" x14ac:dyDescent="0.25">
      <c r="A276" s="55" t="s">
        <v>1410</v>
      </c>
      <c r="B276" s="41" t="s">
        <v>1228</v>
      </c>
      <c r="C276" s="39" t="s">
        <v>369</v>
      </c>
      <c r="D276" s="40" t="s">
        <v>1036</v>
      </c>
      <c r="E276" s="39" t="s">
        <v>1411</v>
      </c>
      <c r="F276" s="39" t="s">
        <v>1036</v>
      </c>
      <c r="G276" s="39">
        <v>51.087049999999998</v>
      </c>
      <c r="H276" s="39" t="s">
        <v>1037</v>
      </c>
      <c r="I276" s="39" t="s">
        <v>1412</v>
      </c>
      <c r="J276" s="53">
        <v>31907.200000000001</v>
      </c>
      <c r="K276" s="43">
        <v>39395.199999999997</v>
      </c>
      <c r="L276" s="41">
        <v>3806</v>
      </c>
      <c r="M276" s="45">
        <f t="shared" si="25"/>
        <v>1903</v>
      </c>
      <c r="N276" s="39" t="s">
        <v>1231</v>
      </c>
      <c r="O276" s="38">
        <v>1</v>
      </c>
      <c r="P276" s="38">
        <v>2</v>
      </c>
      <c r="Q276" s="38">
        <v>3</v>
      </c>
      <c r="R276" s="38">
        <v>3</v>
      </c>
      <c r="S276" s="38">
        <v>1</v>
      </c>
      <c r="T276" s="46">
        <f t="shared" si="24"/>
        <v>10</v>
      </c>
      <c r="U276" s="39" t="s">
        <v>386</v>
      </c>
      <c r="V276" s="41">
        <v>600</v>
      </c>
      <c r="W276" s="39" t="s">
        <v>70</v>
      </c>
      <c r="X276" s="39" t="s">
        <v>1413</v>
      </c>
      <c r="Y276" s="48">
        <v>2</v>
      </c>
      <c r="Z276" s="48">
        <v>2</v>
      </c>
      <c r="AA276" s="48">
        <v>2</v>
      </c>
      <c r="AB276" s="48"/>
      <c r="AC276" s="46">
        <f t="shared" si="27"/>
        <v>6</v>
      </c>
      <c r="AD276" s="50">
        <f t="shared" si="26"/>
        <v>16</v>
      </c>
      <c r="AE276" s="41" t="s">
        <v>288</v>
      </c>
      <c r="AF276" s="39" t="s">
        <v>1057</v>
      </c>
      <c r="AG276" s="51"/>
      <c r="AH276" s="51"/>
    </row>
    <row r="277" spans="1:34" s="130" customFormat="1" ht="80.099999999999994" customHeight="1" x14ac:dyDescent="0.25">
      <c r="A277" s="55" t="s">
        <v>1414</v>
      </c>
      <c r="B277" s="41" t="s">
        <v>1228</v>
      </c>
      <c r="C277" s="39" t="s">
        <v>369</v>
      </c>
      <c r="D277" s="40" t="s">
        <v>1415</v>
      </c>
      <c r="E277" s="39" t="s">
        <v>1416</v>
      </c>
      <c r="F277" s="39" t="s">
        <v>823</v>
      </c>
      <c r="G277" s="39">
        <v>51.100900000000003</v>
      </c>
      <c r="H277" s="39" t="s">
        <v>824</v>
      </c>
      <c r="I277" s="39" t="s">
        <v>825</v>
      </c>
      <c r="J277" s="53">
        <v>35859.199999999997</v>
      </c>
      <c r="K277" s="43">
        <v>72592</v>
      </c>
      <c r="L277" s="44">
        <v>1559</v>
      </c>
      <c r="M277" s="45">
        <f t="shared" si="25"/>
        <v>779.5</v>
      </c>
      <c r="N277" s="39" t="s">
        <v>1231</v>
      </c>
      <c r="O277" s="38">
        <v>1</v>
      </c>
      <c r="P277" s="38">
        <v>2</v>
      </c>
      <c r="Q277" s="38">
        <v>3</v>
      </c>
      <c r="R277" s="38">
        <v>2</v>
      </c>
      <c r="S277" s="38">
        <v>1</v>
      </c>
      <c r="T277" s="46">
        <f t="shared" si="24"/>
        <v>9</v>
      </c>
      <c r="U277" s="39" t="s">
        <v>826</v>
      </c>
      <c r="V277" s="41">
        <v>90</v>
      </c>
      <c r="W277" s="39" t="s">
        <v>70</v>
      </c>
      <c r="X277" s="39" t="s">
        <v>71</v>
      </c>
      <c r="Y277" s="48">
        <v>2</v>
      </c>
      <c r="Z277" s="48">
        <v>2</v>
      </c>
      <c r="AA277" s="48">
        <v>3</v>
      </c>
      <c r="AB277" s="48"/>
      <c r="AC277" s="46">
        <f t="shared" si="27"/>
        <v>7</v>
      </c>
      <c r="AD277" s="50">
        <f t="shared" si="26"/>
        <v>16</v>
      </c>
      <c r="AE277" s="41" t="s">
        <v>288</v>
      </c>
      <c r="AF277" s="39" t="s">
        <v>1057</v>
      </c>
      <c r="AG277" s="51"/>
      <c r="AH277" s="51"/>
    </row>
    <row r="278" spans="1:34" s="130" customFormat="1" ht="80.099999999999994" customHeight="1" x14ac:dyDescent="0.25">
      <c r="A278" s="55" t="s">
        <v>1417</v>
      </c>
      <c r="B278" s="41" t="s">
        <v>1228</v>
      </c>
      <c r="C278" s="39" t="s">
        <v>369</v>
      </c>
      <c r="D278" s="40" t="s">
        <v>1418</v>
      </c>
      <c r="E278" s="39" t="s">
        <v>1287</v>
      </c>
      <c r="F278" s="39" t="s">
        <v>850</v>
      </c>
      <c r="G278" s="39">
        <v>51.091099999999997</v>
      </c>
      <c r="H278" s="39" t="s">
        <v>851</v>
      </c>
      <c r="I278" s="39" t="s">
        <v>825</v>
      </c>
      <c r="J278" s="53">
        <v>34777.599999999999</v>
      </c>
      <c r="K278" s="43">
        <v>50564.800000000003</v>
      </c>
      <c r="L278" s="44">
        <v>4772</v>
      </c>
      <c r="M278" s="45">
        <f t="shared" si="25"/>
        <v>2386</v>
      </c>
      <c r="N278" s="39" t="s">
        <v>1231</v>
      </c>
      <c r="O278" s="38">
        <v>2</v>
      </c>
      <c r="P278" s="38">
        <v>2</v>
      </c>
      <c r="Q278" s="38">
        <v>3</v>
      </c>
      <c r="R278" s="38">
        <v>3</v>
      </c>
      <c r="S278" s="38">
        <v>1</v>
      </c>
      <c r="T278" s="46">
        <f t="shared" si="24"/>
        <v>11</v>
      </c>
      <c r="U278" s="39" t="s">
        <v>852</v>
      </c>
      <c r="V278" s="41">
        <v>1600</v>
      </c>
      <c r="W278" s="39" t="s">
        <v>244</v>
      </c>
      <c r="X278" s="39" t="s">
        <v>1419</v>
      </c>
      <c r="Y278" s="48">
        <v>2</v>
      </c>
      <c r="Z278" s="48">
        <v>1</v>
      </c>
      <c r="AA278" s="48">
        <v>1</v>
      </c>
      <c r="AB278" s="48"/>
      <c r="AC278" s="46">
        <f t="shared" si="27"/>
        <v>4</v>
      </c>
      <c r="AD278" s="50">
        <f t="shared" si="26"/>
        <v>15</v>
      </c>
      <c r="AE278" s="41" t="s">
        <v>288</v>
      </c>
      <c r="AF278" s="39" t="s">
        <v>290</v>
      </c>
      <c r="AG278" s="51"/>
      <c r="AH278" s="51"/>
    </row>
    <row r="279" spans="1:34" s="130" customFormat="1" ht="80.099999999999994" customHeight="1" x14ac:dyDescent="0.25">
      <c r="A279" s="55" t="s">
        <v>1420</v>
      </c>
      <c r="B279" s="41" t="s">
        <v>1228</v>
      </c>
      <c r="C279" s="39" t="s">
        <v>369</v>
      </c>
      <c r="D279" s="40" t="s">
        <v>1421</v>
      </c>
      <c r="E279" s="39" t="s">
        <v>1287</v>
      </c>
      <c r="F279" s="39" t="s">
        <v>1042</v>
      </c>
      <c r="G279" s="39">
        <v>51.101199999999999</v>
      </c>
      <c r="H279" s="39" t="s">
        <v>1043</v>
      </c>
      <c r="I279" s="39" t="s">
        <v>825</v>
      </c>
      <c r="J279" s="42">
        <v>35651.199999999997</v>
      </c>
      <c r="K279" s="42">
        <v>47756.800000000003</v>
      </c>
      <c r="L279" s="44">
        <v>530</v>
      </c>
      <c r="M279" s="45">
        <f t="shared" si="25"/>
        <v>265</v>
      </c>
      <c r="N279" s="39" t="s">
        <v>1231</v>
      </c>
      <c r="O279" s="38">
        <v>1</v>
      </c>
      <c r="P279" s="38">
        <v>1</v>
      </c>
      <c r="Q279" s="38">
        <v>3</v>
      </c>
      <c r="R279" s="38">
        <v>3</v>
      </c>
      <c r="S279" s="38">
        <v>1</v>
      </c>
      <c r="T279" s="46">
        <f t="shared" si="24"/>
        <v>9</v>
      </c>
      <c r="U279" s="39" t="s">
        <v>838</v>
      </c>
      <c r="V279" s="41">
        <v>915</v>
      </c>
      <c r="W279" s="39" t="s">
        <v>244</v>
      </c>
      <c r="X279" s="39" t="s">
        <v>71</v>
      </c>
      <c r="Y279" s="48">
        <v>2</v>
      </c>
      <c r="Z279" s="48">
        <v>1</v>
      </c>
      <c r="AA279" s="48">
        <v>3</v>
      </c>
      <c r="AB279" s="48"/>
      <c r="AC279" s="46">
        <f t="shared" si="27"/>
        <v>6</v>
      </c>
      <c r="AD279" s="50">
        <f t="shared" si="26"/>
        <v>15</v>
      </c>
      <c r="AE279" s="41" t="s">
        <v>288</v>
      </c>
      <c r="AF279" s="39" t="s">
        <v>290</v>
      </c>
      <c r="AG279" s="51"/>
      <c r="AH279" s="51"/>
    </row>
    <row r="280" spans="1:34" s="130" customFormat="1" ht="80.099999999999994" customHeight="1" x14ac:dyDescent="0.25">
      <c r="A280" s="55" t="s">
        <v>1422</v>
      </c>
      <c r="B280" s="41" t="s">
        <v>1228</v>
      </c>
      <c r="C280" s="39" t="s">
        <v>369</v>
      </c>
      <c r="D280" s="40" t="s">
        <v>1423</v>
      </c>
      <c r="E280" s="39" t="s">
        <v>1424</v>
      </c>
      <c r="F280" s="39" t="s">
        <v>836</v>
      </c>
      <c r="G280" s="39">
        <v>51.090899999999998</v>
      </c>
      <c r="H280" s="39" t="s">
        <v>837</v>
      </c>
      <c r="I280" s="39" t="s">
        <v>825</v>
      </c>
      <c r="J280" s="42">
        <v>35859.199999999997</v>
      </c>
      <c r="K280" s="42">
        <v>72592</v>
      </c>
      <c r="L280" s="44">
        <v>1476</v>
      </c>
      <c r="M280" s="45">
        <f t="shared" si="25"/>
        <v>738</v>
      </c>
      <c r="N280" s="39" t="s">
        <v>1231</v>
      </c>
      <c r="O280" s="38">
        <v>2</v>
      </c>
      <c r="P280" s="38">
        <v>2</v>
      </c>
      <c r="Q280" s="38">
        <v>3</v>
      </c>
      <c r="R280" s="38">
        <v>3</v>
      </c>
      <c r="S280" s="38">
        <v>1</v>
      </c>
      <c r="T280" s="46">
        <f t="shared" si="24"/>
        <v>11</v>
      </c>
      <c r="U280" s="39" t="s">
        <v>838</v>
      </c>
      <c r="V280" s="41">
        <v>660</v>
      </c>
      <c r="W280" s="39" t="s">
        <v>244</v>
      </c>
      <c r="X280" s="39" t="s">
        <v>1419</v>
      </c>
      <c r="Y280" s="48">
        <v>2</v>
      </c>
      <c r="Z280" s="48">
        <v>2</v>
      </c>
      <c r="AA280" s="48">
        <v>1</v>
      </c>
      <c r="AB280" s="48"/>
      <c r="AC280" s="46">
        <f t="shared" si="27"/>
        <v>5</v>
      </c>
      <c r="AD280" s="50">
        <f t="shared" si="26"/>
        <v>16</v>
      </c>
      <c r="AE280" s="41" t="s">
        <v>288</v>
      </c>
      <c r="AF280" s="39" t="s">
        <v>290</v>
      </c>
      <c r="AG280" s="51"/>
      <c r="AH280" s="51"/>
    </row>
    <row r="281" spans="1:34" s="130" customFormat="1" ht="80.099999999999994" customHeight="1" x14ac:dyDescent="0.25">
      <c r="A281" s="55" t="s">
        <v>1425</v>
      </c>
      <c r="B281" s="41" t="s">
        <v>1228</v>
      </c>
      <c r="C281" s="39" t="s">
        <v>369</v>
      </c>
      <c r="D281" s="40" t="s">
        <v>1426</v>
      </c>
      <c r="E281" s="39" t="s">
        <v>1427</v>
      </c>
      <c r="F281" s="39" t="s">
        <v>209</v>
      </c>
      <c r="G281" s="39" t="s">
        <v>212</v>
      </c>
      <c r="H281" s="39" t="s">
        <v>218</v>
      </c>
      <c r="I281" s="39" t="s">
        <v>220</v>
      </c>
      <c r="J281" s="42">
        <v>35859.199999999997</v>
      </c>
      <c r="K281" s="42">
        <v>72592</v>
      </c>
      <c r="L281" s="41">
        <v>678</v>
      </c>
      <c r="M281" s="45">
        <f t="shared" si="25"/>
        <v>339</v>
      </c>
      <c r="N281" s="39" t="s">
        <v>1231</v>
      </c>
      <c r="O281" s="38">
        <v>1</v>
      </c>
      <c r="P281" s="38">
        <v>1</v>
      </c>
      <c r="Q281" s="38">
        <v>3</v>
      </c>
      <c r="R281" s="38">
        <v>2</v>
      </c>
      <c r="S281" s="38">
        <v>1</v>
      </c>
      <c r="T281" s="46">
        <f t="shared" si="24"/>
        <v>8</v>
      </c>
      <c r="U281" s="39" t="s">
        <v>1428</v>
      </c>
      <c r="V281" s="41">
        <v>480</v>
      </c>
      <c r="W281" s="39" t="s">
        <v>244</v>
      </c>
      <c r="X281" s="39" t="s">
        <v>71</v>
      </c>
      <c r="Y281" s="48">
        <v>2</v>
      </c>
      <c r="Z281" s="48">
        <v>2</v>
      </c>
      <c r="AA281" s="48">
        <v>3</v>
      </c>
      <c r="AB281" s="48"/>
      <c r="AC281" s="46">
        <f t="shared" si="27"/>
        <v>7</v>
      </c>
      <c r="AD281" s="50">
        <f t="shared" si="26"/>
        <v>15</v>
      </c>
      <c r="AE281" s="41" t="s">
        <v>288</v>
      </c>
      <c r="AF281" s="39" t="s">
        <v>1429</v>
      </c>
      <c r="AG281" s="51"/>
      <c r="AH281" s="51"/>
    </row>
    <row r="282" spans="1:34" s="130" customFormat="1" ht="80.099999999999994" customHeight="1" x14ac:dyDescent="0.25">
      <c r="A282" s="55" t="s">
        <v>1167</v>
      </c>
      <c r="B282" s="41" t="s">
        <v>41</v>
      </c>
      <c r="C282" s="39" t="s">
        <v>369</v>
      </c>
      <c r="D282" s="40" t="s">
        <v>1168</v>
      </c>
      <c r="E282" s="39" t="s">
        <v>999</v>
      </c>
      <c r="F282" s="39" t="s">
        <v>1169</v>
      </c>
      <c r="G282" s="90">
        <v>12.040100000000001</v>
      </c>
      <c r="H282" s="39" t="s">
        <v>1170</v>
      </c>
      <c r="I282" s="39" t="s">
        <v>635</v>
      </c>
      <c r="J282" s="53">
        <f>11.4905725668*2080</f>
        <v>23900.390938943998</v>
      </c>
      <c r="K282" s="80">
        <v>41974.400000000001</v>
      </c>
      <c r="L282" s="45" t="s">
        <v>638</v>
      </c>
      <c r="M282" s="45">
        <f t="shared" si="25"/>
        <v>936</v>
      </c>
      <c r="N282" s="39" t="s">
        <v>67</v>
      </c>
      <c r="O282" s="38">
        <v>1</v>
      </c>
      <c r="P282" s="38">
        <v>2</v>
      </c>
      <c r="Q282" s="38">
        <v>3</v>
      </c>
      <c r="R282" s="38">
        <v>2</v>
      </c>
      <c r="S282" s="55"/>
      <c r="T282" s="46">
        <f t="shared" si="24"/>
        <v>8</v>
      </c>
      <c r="U282" s="39" t="s">
        <v>640</v>
      </c>
      <c r="V282" s="41">
        <v>1150</v>
      </c>
      <c r="W282" s="39" t="s">
        <v>142</v>
      </c>
      <c r="X282" s="39" t="s">
        <v>1171</v>
      </c>
      <c r="Y282" s="48">
        <v>2</v>
      </c>
      <c r="Z282" s="48">
        <v>1</v>
      </c>
      <c r="AA282" s="48">
        <v>2</v>
      </c>
      <c r="AB282" s="48"/>
      <c r="AC282" s="46">
        <f t="shared" si="27"/>
        <v>5</v>
      </c>
      <c r="AD282" s="50">
        <f t="shared" si="26"/>
        <v>13</v>
      </c>
      <c r="AE282" s="41" t="s">
        <v>435</v>
      </c>
      <c r="AF282" s="39" t="s">
        <v>1067</v>
      </c>
      <c r="AG282" s="51"/>
      <c r="AH282" s="51"/>
    </row>
    <row r="283" spans="1:34" s="130" customFormat="1" ht="80.099999999999994" customHeight="1" x14ac:dyDescent="0.25">
      <c r="A283" s="55" t="s">
        <v>1172</v>
      </c>
      <c r="B283" s="41" t="s">
        <v>41</v>
      </c>
      <c r="C283" s="39" t="s">
        <v>369</v>
      </c>
      <c r="D283" s="40" t="s">
        <v>1173</v>
      </c>
      <c r="E283" s="39" t="s">
        <v>999</v>
      </c>
      <c r="F283" s="39" t="s">
        <v>1174</v>
      </c>
      <c r="G283" s="39">
        <v>12.040900000000001</v>
      </c>
      <c r="H283" s="39" t="s">
        <v>1175</v>
      </c>
      <c r="I283" s="39" t="s">
        <v>635</v>
      </c>
      <c r="J283" s="53">
        <v>23275.200000000001</v>
      </c>
      <c r="K283" s="42">
        <v>41974.400000000001</v>
      </c>
      <c r="L283" s="45" t="s">
        <v>1176</v>
      </c>
      <c r="M283" s="45">
        <f t="shared" si="25"/>
        <v>84.5</v>
      </c>
      <c r="N283" s="39" t="s">
        <v>67</v>
      </c>
      <c r="O283" s="38">
        <v>1</v>
      </c>
      <c r="P283" s="38">
        <v>1</v>
      </c>
      <c r="Q283" s="38">
        <v>3</v>
      </c>
      <c r="R283" s="38">
        <v>2</v>
      </c>
      <c r="S283" s="55"/>
      <c r="T283" s="46">
        <f t="shared" si="24"/>
        <v>7</v>
      </c>
      <c r="U283" s="39" t="s">
        <v>1177</v>
      </c>
      <c r="V283" s="41">
        <v>600</v>
      </c>
      <c r="W283" s="39" t="s">
        <v>142</v>
      </c>
      <c r="X283" s="39" t="s">
        <v>1171</v>
      </c>
      <c r="Y283" s="48">
        <v>2</v>
      </c>
      <c r="Z283" s="48">
        <v>2</v>
      </c>
      <c r="AA283" s="48">
        <v>2</v>
      </c>
      <c r="AB283" s="48"/>
      <c r="AC283" s="46">
        <f t="shared" si="27"/>
        <v>6</v>
      </c>
      <c r="AD283" s="50">
        <f t="shared" si="26"/>
        <v>13</v>
      </c>
      <c r="AE283" s="41" t="s">
        <v>435</v>
      </c>
      <c r="AF283" s="39" t="s">
        <v>1067</v>
      </c>
      <c r="AG283" s="51"/>
      <c r="AH283" s="51"/>
    </row>
    <row r="284" spans="1:34" s="130" customFormat="1" ht="80.099999999999994" customHeight="1" x14ac:dyDescent="0.25">
      <c r="A284" s="55" t="s">
        <v>1178</v>
      </c>
      <c r="B284" s="41" t="s">
        <v>41</v>
      </c>
      <c r="C284" s="39" t="s">
        <v>369</v>
      </c>
      <c r="D284" s="40" t="s">
        <v>1179</v>
      </c>
      <c r="E284" s="39" t="s">
        <v>999</v>
      </c>
      <c r="F284" s="39" t="s">
        <v>1180</v>
      </c>
      <c r="G284" s="39">
        <v>12.041</v>
      </c>
      <c r="H284" s="39" t="s">
        <v>1181</v>
      </c>
      <c r="I284" s="39" t="s">
        <v>635</v>
      </c>
      <c r="J284" s="53">
        <v>23275.200000000001</v>
      </c>
      <c r="K284" s="42">
        <v>41974.400000000001</v>
      </c>
      <c r="L284" s="41">
        <v>124</v>
      </c>
      <c r="M284" s="45">
        <f t="shared" si="25"/>
        <v>62</v>
      </c>
      <c r="N284" s="39" t="s">
        <v>67</v>
      </c>
      <c r="O284" s="38">
        <v>1</v>
      </c>
      <c r="P284" s="38">
        <v>1</v>
      </c>
      <c r="Q284" s="38">
        <v>3</v>
      </c>
      <c r="R284" s="38">
        <v>2</v>
      </c>
      <c r="S284" s="55"/>
      <c r="T284" s="46">
        <f t="shared" si="24"/>
        <v>7</v>
      </c>
      <c r="U284" s="39" t="s">
        <v>640</v>
      </c>
      <c r="V284" s="41">
        <v>210</v>
      </c>
      <c r="W284" s="39" t="s">
        <v>142</v>
      </c>
      <c r="X284" s="39" t="s">
        <v>1182</v>
      </c>
      <c r="Y284" s="48">
        <v>1</v>
      </c>
      <c r="Z284" s="48">
        <v>3</v>
      </c>
      <c r="AA284" s="48">
        <v>2</v>
      </c>
      <c r="AB284" s="48"/>
      <c r="AC284" s="46">
        <f t="shared" si="27"/>
        <v>6</v>
      </c>
      <c r="AD284" s="50">
        <f t="shared" si="26"/>
        <v>13</v>
      </c>
      <c r="AE284" s="41" t="s">
        <v>435</v>
      </c>
      <c r="AF284" s="39" t="s">
        <v>1067</v>
      </c>
      <c r="AG284" s="51"/>
      <c r="AH284" s="51"/>
    </row>
    <row r="285" spans="1:34" s="130" customFormat="1" ht="105" customHeight="1" x14ac:dyDescent="0.25">
      <c r="A285" s="55" t="s">
        <v>1183</v>
      </c>
      <c r="B285" s="41" t="s">
        <v>41</v>
      </c>
      <c r="C285" s="39" t="s">
        <v>369</v>
      </c>
      <c r="D285" s="40" t="s">
        <v>1184</v>
      </c>
      <c r="E285" s="39" t="s">
        <v>1047</v>
      </c>
      <c r="F285" s="39" t="s">
        <v>1185</v>
      </c>
      <c r="G285" s="39">
        <v>51.090400000000002</v>
      </c>
      <c r="H285" s="39" t="s">
        <v>1186</v>
      </c>
      <c r="I285" s="39" t="s">
        <v>1187</v>
      </c>
      <c r="J285" s="53">
        <v>35859.199999999997</v>
      </c>
      <c r="K285" s="43">
        <v>72592</v>
      </c>
      <c r="L285" s="44">
        <v>279</v>
      </c>
      <c r="M285" s="45">
        <f t="shared" si="25"/>
        <v>139.5</v>
      </c>
      <c r="N285" s="39" t="s">
        <v>67</v>
      </c>
      <c r="O285" s="38">
        <v>2</v>
      </c>
      <c r="P285" s="38">
        <v>1</v>
      </c>
      <c r="Q285" s="38">
        <v>3</v>
      </c>
      <c r="R285" s="38">
        <v>3</v>
      </c>
      <c r="S285" s="38">
        <v>1</v>
      </c>
      <c r="T285" s="46">
        <f t="shared" si="24"/>
        <v>10</v>
      </c>
      <c r="U285" s="39" t="s">
        <v>1049</v>
      </c>
      <c r="V285" s="41">
        <v>1170</v>
      </c>
      <c r="W285" s="39" t="s">
        <v>142</v>
      </c>
      <c r="X285" s="39" t="s">
        <v>853</v>
      </c>
      <c r="Y285" s="48">
        <v>1</v>
      </c>
      <c r="Z285" s="48">
        <v>1</v>
      </c>
      <c r="AA285" s="48">
        <v>1</v>
      </c>
      <c r="AB285" s="48"/>
      <c r="AC285" s="46">
        <f t="shared" si="27"/>
        <v>3</v>
      </c>
      <c r="AD285" s="50">
        <f t="shared" si="26"/>
        <v>13</v>
      </c>
      <c r="AE285" s="41" t="s">
        <v>435</v>
      </c>
      <c r="AF285" s="39" t="s">
        <v>1024</v>
      </c>
      <c r="AG285" s="51"/>
      <c r="AH285" s="51"/>
    </row>
    <row r="286" spans="1:34" s="130" customFormat="1" ht="80.099999999999994" customHeight="1" x14ac:dyDescent="0.25">
      <c r="A286" s="55" t="s">
        <v>1188</v>
      </c>
      <c r="B286" s="41" t="s">
        <v>41</v>
      </c>
      <c r="C286" s="39" t="s">
        <v>369</v>
      </c>
      <c r="D286" s="40" t="s">
        <v>1189</v>
      </c>
      <c r="E286" s="39" t="s">
        <v>1190</v>
      </c>
      <c r="F286" s="39" t="s">
        <v>850</v>
      </c>
      <c r="G286" s="41">
        <v>51.091099999999997</v>
      </c>
      <c r="H286" s="41" t="s">
        <v>851</v>
      </c>
      <c r="I286" s="39" t="s">
        <v>374</v>
      </c>
      <c r="J286" s="42">
        <v>35859.199999999997</v>
      </c>
      <c r="K286" s="42">
        <v>72592</v>
      </c>
      <c r="L286" s="44">
        <v>4772</v>
      </c>
      <c r="M286" s="45">
        <f t="shared" si="25"/>
        <v>2386</v>
      </c>
      <c r="N286" s="39" t="s">
        <v>67</v>
      </c>
      <c r="O286" s="38">
        <v>1</v>
      </c>
      <c r="P286" s="38">
        <v>2</v>
      </c>
      <c r="Q286" s="38">
        <v>3</v>
      </c>
      <c r="R286" s="38">
        <v>3</v>
      </c>
      <c r="S286" s="38">
        <v>1</v>
      </c>
      <c r="T286" s="46">
        <f t="shared" si="24"/>
        <v>10</v>
      </c>
      <c r="U286" s="39" t="s">
        <v>852</v>
      </c>
      <c r="V286" s="41">
        <v>1600</v>
      </c>
      <c r="W286" s="39" t="s">
        <v>142</v>
      </c>
      <c r="X286" s="39" t="s">
        <v>853</v>
      </c>
      <c r="Y286" s="48">
        <v>2</v>
      </c>
      <c r="Z286" s="48">
        <v>1</v>
      </c>
      <c r="AA286" s="48">
        <v>1</v>
      </c>
      <c r="AB286" s="48"/>
      <c r="AC286" s="46">
        <f t="shared" si="27"/>
        <v>4</v>
      </c>
      <c r="AD286" s="50">
        <f t="shared" si="26"/>
        <v>14</v>
      </c>
      <c r="AE286" s="41" t="s">
        <v>435</v>
      </c>
      <c r="AF286" s="39" t="s">
        <v>1024</v>
      </c>
      <c r="AG286" s="51"/>
      <c r="AH286" s="51"/>
    </row>
    <row r="287" spans="1:34" s="130" customFormat="1" ht="80.099999999999994" customHeight="1" x14ac:dyDescent="0.25">
      <c r="A287" s="55" t="s">
        <v>1479</v>
      </c>
      <c r="B287" s="41" t="s">
        <v>1228</v>
      </c>
      <c r="C287" s="39" t="s">
        <v>369</v>
      </c>
      <c r="D287" s="40" t="s">
        <v>1480</v>
      </c>
      <c r="E287" s="39" t="s">
        <v>1481</v>
      </c>
      <c r="F287" s="39" t="s">
        <v>1169</v>
      </c>
      <c r="G287" s="39">
        <v>12.040699999999999</v>
      </c>
      <c r="H287" s="39" t="s">
        <v>1482</v>
      </c>
      <c r="I287" s="39" t="s">
        <v>635</v>
      </c>
      <c r="J287" s="53">
        <v>35859.199999999997</v>
      </c>
      <c r="K287" s="42">
        <v>72592</v>
      </c>
      <c r="L287" s="41">
        <v>1872</v>
      </c>
      <c r="M287" s="45">
        <f t="shared" si="25"/>
        <v>936</v>
      </c>
      <c r="N287" s="39" t="s">
        <v>1231</v>
      </c>
      <c r="O287" s="38">
        <v>1</v>
      </c>
      <c r="P287" s="38">
        <v>2</v>
      </c>
      <c r="Q287" s="38">
        <v>3</v>
      </c>
      <c r="R287" s="38">
        <v>2</v>
      </c>
      <c r="S287" s="38">
        <v>1</v>
      </c>
      <c r="T287" s="46">
        <f t="shared" si="24"/>
        <v>9</v>
      </c>
      <c r="U287" s="39" t="s">
        <v>640</v>
      </c>
      <c r="V287" s="41">
        <v>900</v>
      </c>
      <c r="W287" s="39" t="s">
        <v>244</v>
      </c>
      <c r="X287" s="39" t="s">
        <v>1023</v>
      </c>
      <c r="Y287" s="48">
        <v>2</v>
      </c>
      <c r="Z287" s="48">
        <v>2</v>
      </c>
      <c r="AA287" s="48">
        <v>1</v>
      </c>
      <c r="AB287" s="48"/>
      <c r="AC287" s="46">
        <f t="shared" si="27"/>
        <v>5</v>
      </c>
      <c r="AD287" s="50">
        <f t="shared" si="26"/>
        <v>14</v>
      </c>
      <c r="AE287" s="41" t="s">
        <v>435</v>
      </c>
      <c r="AF287" s="39" t="s">
        <v>1400</v>
      </c>
      <c r="AG287" s="51"/>
      <c r="AH287" s="51"/>
    </row>
    <row r="288" spans="1:34" s="130" customFormat="1" ht="80.099999999999994" customHeight="1" x14ac:dyDescent="0.25">
      <c r="A288" s="55" t="s">
        <v>1483</v>
      </c>
      <c r="B288" s="39" t="s">
        <v>1228</v>
      </c>
      <c r="C288" s="39" t="s">
        <v>369</v>
      </c>
      <c r="D288" s="40" t="s">
        <v>1484</v>
      </c>
      <c r="E288" s="39" t="s">
        <v>1287</v>
      </c>
      <c r="F288" s="39" t="s">
        <v>1169</v>
      </c>
      <c r="G288" s="39">
        <v>12.040699999999999</v>
      </c>
      <c r="H288" s="39" t="s">
        <v>1482</v>
      </c>
      <c r="I288" s="39" t="s">
        <v>635</v>
      </c>
      <c r="J288" s="53">
        <v>35859</v>
      </c>
      <c r="K288" s="42">
        <v>54246.400000000001</v>
      </c>
      <c r="L288" s="41">
        <v>1872</v>
      </c>
      <c r="M288" s="45">
        <f t="shared" si="25"/>
        <v>936</v>
      </c>
      <c r="N288" s="39" t="s">
        <v>1231</v>
      </c>
      <c r="O288" s="38">
        <v>1</v>
      </c>
      <c r="P288" s="38">
        <v>2</v>
      </c>
      <c r="Q288" s="38">
        <v>3</v>
      </c>
      <c r="R288" s="38">
        <v>2</v>
      </c>
      <c r="S288" s="38">
        <v>1</v>
      </c>
      <c r="T288" s="46">
        <f t="shared" si="24"/>
        <v>9</v>
      </c>
      <c r="U288" s="47" t="s">
        <v>640</v>
      </c>
      <c r="V288" s="41">
        <v>1005</v>
      </c>
      <c r="W288" s="39" t="s">
        <v>244</v>
      </c>
      <c r="X288" s="39" t="s">
        <v>71</v>
      </c>
      <c r="Y288" s="48">
        <v>2</v>
      </c>
      <c r="Z288" s="48">
        <v>2</v>
      </c>
      <c r="AA288" s="48">
        <v>1</v>
      </c>
      <c r="AB288" s="48"/>
      <c r="AC288" s="46">
        <f t="shared" si="27"/>
        <v>5</v>
      </c>
      <c r="AD288" s="50">
        <f t="shared" si="26"/>
        <v>14</v>
      </c>
      <c r="AE288" s="41" t="s">
        <v>435</v>
      </c>
      <c r="AF288" s="39" t="s">
        <v>1400</v>
      </c>
      <c r="AG288" s="51"/>
      <c r="AH288" s="51"/>
    </row>
    <row r="289" spans="1:34" s="130" customFormat="1" ht="80.099999999999994" customHeight="1" x14ac:dyDescent="0.25">
      <c r="A289" s="55" t="s">
        <v>512</v>
      </c>
      <c r="B289" s="41" t="s">
        <v>42</v>
      </c>
      <c r="C289" s="39" t="s">
        <v>402</v>
      </c>
      <c r="D289" s="40" t="s">
        <v>513</v>
      </c>
      <c r="E289" s="39" t="s">
        <v>53</v>
      </c>
      <c r="F289" s="39" t="s">
        <v>514</v>
      </c>
      <c r="G289" s="90">
        <v>52.0901</v>
      </c>
      <c r="H289" s="39" t="s">
        <v>515</v>
      </c>
      <c r="I289" s="39" t="s">
        <v>516</v>
      </c>
      <c r="J289" s="53">
        <f>14.5367590122*2080</f>
        <v>30236.458745376</v>
      </c>
      <c r="K289" s="80">
        <f>23.093850976*2080</f>
        <v>48035.210030079994</v>
      </c>
      <c r="L289" s="45" t="s">
        <v>524</v>
      </c>
      <c r="M289" s="45">
        <f t="shared" si="25"/>
        <v>744.5</v>
      </c>
      <c r="N289" s="39" t="s">
        <v>525</v>
      </c>
      <c r="O289" s="38">
        <v>1</v>
      </c>
      <c r="P289" s="38">
        <v>2</v>
      </c>
      <c r="Q289" s="38">
        <v>3</v>
      </c>
      <c r="R289" s="38">
        <v>3</v>
      </c>
      <c r="S289" s="55"/>
      <c r="T289" s="46">
        <f t="shared" si="24"/>
        <v>9</v>
      </c>
      <c r="U289" s="39" t="s">
        <v>526</v>
      </c>
      <c r="V289" s="39" t="s">
        <v>1535</v>
      </c>
      <c r="W289" s="39" t="s">
        <v>70</v>
      </c>
      <c r="X289" s="39" t="s">
        <v>72</v>
      </c>
      <c r="Y289" s="48">
        <v>2</v>
      </c>
      <c r="Z289" s="48">
        <v>3</v>
      </c>
      <c r="AA289" s="48">
        <v>3</v>
      </c>
      <c r="AB289" s="48"/>
      <c r="AC289" s="46">
        <f t="shared" si="27"/>
        <v>8</v>
      </c>
      <c r="AD289" s="50">
        <f t="shared" si="26"/>
        <v>17</v>
      </c>
      <c r="AE289" s="41" t="s">
        <v>79</v>
      </c>
      <c r="AF289" s="41"/>
      <c r="AG289" s="51"/>
      <c r="AH289" s="51"/>
    </row>
    <row r="290" spans="1:34" s="130" customFormat="1" ht="80.099999999999994" customHeight="1" x14ac:dyDescent="0.25">
      <c r="A290" s="38" t="s">
        <v>400</v>
      </c>
      <c r="B290" s="39" t="s">
        <v>40</v>
      </c>
      <c r="C290" s="39" t="s">
        <v>402</v>
      </c>
      <c r="D290" s="40" t="s">
        <v>403</v>
      </c>
      <c r="E290" s="39" t="s">
        <v>404</v>
      </c>
      <c r="F290" s="39" t="s">
        <v>406</v>
      </c>
      <c r="G290" s="39">
        <v>12.0503</v>
      </c>
      <c r="H290" s="39" t="s">
        <v>408</v>
      </c>
      <c r="I290" s="39" t="s">
        <v>409</v>
      </c>
      <c r="J290" s="53">
        <v>23067.200000000001</v>
      </c>
      <c r="K290" s="53">
        <v>39603.199999999997</v>
      </c>
      <c r="L290" s="39">
        <v>2714</v>
      </c>
      <c r="M290" s="45">
        <f t="shared" si="25"/>
        <v>1357</v>
      </c>
      <c r="N290" s="39" t="s">
        <v>98</v>
      </c>
      <c r="O290" s="38">
        <v>1</v>
      </c>
      <c r="P290" s="38">
        <v>2</v>
      </c>
      <c r="Q290" s="38">
        <v>3</v>
      </c>
      <c r="R290" s="38">
        <v>3</v>
      </c>
      <c r="S290" s="55"/>
      <c r="T290" s="46">
        <f t="shared" si="24"/>
        <v>9</v>
      </c>
      <c r="U290" s="39" t="s">
        <v>417</v>
      </c>
      <c r="V290" s="39" t="s">
        <v>74</v>
      </c>
      <c r="W290" s="39" t="s">
        <v>70</v>
      </c>
      <c r="X290" s="39" t="s">
        <v>72</v>
      </c>
      <c r="Y290" s="48">
        <v>1</v>
      </c>
      <c r="Z290" s="48">
        <v>3</v>
      </c>
      <c r="AA290" s="48">
        <v>3</v>
      </c>
      <c r="AB290" s="49" t="s">
        <v>75</v>
      </c>
      <c r="AC290" s="46">
        <f t="shared" si="27"/>
        <v>7</v>
      </c>
      <c r="AD290" s="50">
        <f t="shared" si="26"/>
        <v>16</v>
      </c>
      <c r="AE290" s="41" t="s">
        <v>288</v>
      </c>
      <c r="AF290" s="39" t="s">
        <v>420</v>
      </c>
      <c r="AG290" s="51"/>
      <c r="AH290" s="51"/>
    </row>
    <row r="291" spans="1:34" s="130" customFormat="1" ht="80.099999999999994" customHeight="1" x14ac:dyDescent="0.25">
      <c r="A291" s="55" t="s">
        <v>643</v>
      </c>
      <c r="B291" s="41" t="s">
        <v>42</v>
      </c>
      <c r="C291" s="39" t="s">
        <v>402</v>
      </c>
      <c r="D291" s="40" t="s">
        <v>644</v>
      </c>
      <c r="E291" s="39" t="s">
        <v>53</v>
      </c>
      <c r="F291" s="39" t="s">
        <v>645</v>
      </c>
      <c r="G291" s="90">
        <v>12.050800000000001</v>
      </c>
      <c r="H291" s="90" t="s">
        <v>646</v>
      </c>
      <c r="I291" s="90" t="s">
        <v>647</v>
      </c>
      <c r="J291" s="53">
        <f>11.0931639554*2080</f>
        <v>23073.781027231998</v>
      </c>
      <c r="K291" s="80">
        <f>17.6510090114*2080</f>
        <v>36714.098743711998</v>
      </c>
      <c r="L291" s="45" t="s">
        <v>651</v>
      </c>
      <c r="M291" s="45">
        <f t="shared" si="25"/>
        <v>17.5</v>
      </c>
      <c r="N291" s="39" t="s">
        <v>525</v>
      </c>
      <c r="O291" s="38">
        <v>1</v>
      </c>
      <c r="P291" s="38">
        <v>2</v>
      </c>
      <c r="Q291" s="38">
        <v>3</v>
      </c>
      <c r="R291" s="38">
        <v>3</v>
      </c>
      <c r="S291" s="55"/>
      <c r="T291" s="46">
        <f t="shared" si="24"/>
        <v>9</v>
      </c>
      <c r="U291" s="39" t="s">
        <v>417</v>
      </c>
      <c r="V291" s="39" t="s">
        <v>1535</v>
      </c>
      <c r="W291" s="39" t="s">
        <v>70</v>
      </c>
      <c r="X291" s="39" t="s">
        <v>72</v>
      </c>
      <c r="Y291" s="48">
        <v>1</v>
      </c>
      <c r="Z291" s="48">
        <v>3</v>
      </c>
      <c r="AA291" s="48">
        <v>3</v>
      </c>
      <c r="AB291" s="48"/>
      <c r="AC291" s="46">
        <f t="shared" si="27"/>
        <v>7</v>
      </c>
      <c r="AD291" s="50">
        <f t="shared" si="26"/>
        <v>16</v>
      </c>
      <c r="AE291" s="41" t="s">
        <v>288</v>
      </c>
      <c r="AF291" s="39" t="s">
        <v>642</v>
      </c>
      <c r="AG291" s="51"/>
      <c r="AH291" s="51"/>
    </row>
    <row r="292" spans="1:34" s="130" customFormat="1" ht="80.099999999999994" customHeight="1" x14ac:dyDescent="0.25">
      <c r="A292" s="55" t="s">
        <v>1064</v>
      </c>
      <c r="B292" s="41" t="s">
        <v>41</v>
      </c>
      <c r="C292" s="39" t="s">
        <v>402</v>
      </c>
      <c r="D292" s="40" t="s">
        <v>1065</v>
      </c>
      <c r="E292" s="39" t="s">
        <v>1066</v>
      </c>
      <c r="F292" s="39" t="s">
        <v>406</v>
      </c>
      <c r="G292" s="41">
        <v>12.0503</v>
      </c>
      <c r="H292" s="41" t="s">
        <v>408</v>
      </c>
      <c r="I292" s="39" t="s">
        <v>409</v>
      </c>
      <c r="J292" s="42">
        <v>23067.200000000001</v>
      </c>
      <c r="K292" s="42">
        <v>39603.199999999997</v>
      </c>
      <c r="L292" s="44">
        <v>2714</v>
      </c>
      <c r="M292" s="45">
        <f t="shared" si="25"/>
        <v>1357</v>
      </c>
      <c r="N292" s="39" t="s">
        <v>67</v>
      </c>
      <c r="O292" s="38">
        <v>1</v>
      </c>
      <c r="P292" s="38">
        <v>2</v>
      </c>
      <c r="Q292" s="38">
        <v>3</v>
      </c>
      <c r="R292" s="38">
        <v>3</v>
      </c>
      <c r="S292" s="55"/>
      <c r="T292" s="46">
        <f t="shared" si="24"/>
        <v>9</v>
      </c>
      <c r="U292" s="39" t="s">
        <v>417</v>
      </c>
      <c r="V292" s="41">
        <v>540</v>
      </c>
      <c r="W292" s="39" t="s">
        <v>142</v>
      </c>
      <c r="X292" s="39" t="s">
        <v>71</v>
      </c>
      <c r="Y292" s="48">
        <v>2</v>
      </c>
      <c r="Z292" s="48">
        <v>2</v>
      </c>
      <c r="AA292" s="48">
        <v>3</v>
      </c>
      <c r="AB292" s="48"/>
      <c r="AC292" s="46">
        <f t="shared" si="27"/>
        <v>7</v>
      </c>
      <c r="AD292" s="50">
        <f t="shared" si="26"/>
        <v>16</v>
      </c>
      <c r="AE292" s="41" t="s">
        <v>288</v>
      </c>
      <c r="AF292" s="39" t="s">
        <v>1067</v>
      </c>
      <c r="AG292" s="51"/>
      <c r="AH292" s="51"/>
    </row>
    <row r="293" spans="1:34" s="130" customFormat="1" ht="80.099999999999994" customHeight="1" x14ac:dyDescent="0.25">
      <c r="A293" s="55" t="s">
        <v>1191</v>
      </c>
      <c r="B293" s="41" t="s">
        <v>41</v>
      </c>
      <c r="C293" s="39" t="s">
        <v>402</v>
      </c>
      <c r="D293" s="40" t="s">
        <v>1192</v>
      </c>
      <c r="E293" s="39" t="s">
        <v>1193</v>
      </c>
      <c r="F293" s="39" t="s">
        <v>1194</v>
      </c>
      <c r="G293" s="41">
        <v>12.050599999999999</v>
      </c>
      <c r="H293" s="41" t="s">
        <v>1195</v>
      </c>
      <c r="I293" s="39" t="s">
        <v>647</v>
      </c>
      <c r="J293" s="42">
        <v>23067.200000000001</v>
      </c>
      <c r="K293" s="42">
        <v>39603.199999999997</v>
      </c>
      <c r="L293" s="44">
        <v>241</v>
      </c>
      <c r="M293" s="45">
        <f t="shared" si="25"/>
        <v>120.5</v>
      </c>
      <c r="N293" s="39" t="s">
        <v>67</v>
      </c>
      <c r="O293" s="38">
        <v>1</v>
      </c>
      <c r="P293" s="38">
        <v>1</v>
      </c>
      <c r="Q293" s="38">
        <v>3</v>
      </c>
      <c r="R293" s="38">
        <v>2</v>
      </c>
      <c r="S293" s="55"/>
      <c r="T293" s="46">
        <f t="shared" si="24"/>
        <v>7</v>
      </c>
      <c r="U293" s="39" t="s">
        <v>417</v>
      </c>
      <c r="V293" s="41">
        <v>570</v>
      </c>
      <c r="W293" s="39" t="s">
        <v>142</v>
      </c>
      <c r="X293" s="39" t="s">
        <v>71</v>
      </c>
      <c r="Y293" s="48">
        <v>2</v>
      </c>
      <c r="Z293" s="48">
        <v>2</v>
      </c>
      <c r="AA293" s="48">
        <v>3</v>
      </c>
      <c r="AB293" s="48"/>
      <c r="AC293" s="46">
        <f t="shared" si="27"/>
        <v>7</v>
      </c>
      <c r="AD293" s="50">
        <f t="shared" si="26"/>
        <v>14</v>
      </c>
      <c r="AE293" s="41" t="s">
        <v>435</v>
      </c>
      <c r="AF293" s="39" t="s">
        <v>1067</v>
      </c>
      <c r="AG293" s="51"/>
      <c r="AH293" s="51"/>
    </row>
    <row r="294" spans="1:34" s="130" customFormat="1" ht="80.099999999999994" customHeight="1" x14ac:dyDescent="0.25">
      <c r="A294" s="55" t="s">
        <v>1486</v>
      </c>
      <c r="B294" s="41" t="s">
        <v>1228</v>
      </c>
      <c r="C294" s="39" t="s">
        <v>402</v>
      </c>
      <c r="D294" s="40" t="s">
        <v>1487</v>
      </c>
      <c r="E294" s="39" t="s">
        <v>1343</v>
      </c>
      <c r="F294" s="39" t="s">
        <v>1194</v>
      </c>
      <c r="G294" s="39">
        <v>12.050599999999999</v>
      </c>
      <c r="H294" s="39" t="s">
        <v>1195</v>
      </c>
      <c r="I294" s="39" t="s">
        <v>1488</v>
      </c>
      <c r="J294" s="42">
        <v>23067.200000000001</v>
      </c>
      <c r="K294" s="42">
        <v>39603.199999999997</v>
      </c>
      <c r="L294" s="44">
        <v>241</v>
      </c>
      <c r="M294" s="45">
        <f t="shared" si="25"/>
        <v>120.5</v>
      </c>
      <c r="N294" s="39" t="s">
        <v>1231</v>
      </c>
      <c r="O294" s="38">
        <v>1</v>
      </c>
      <c r="P294" s="38">
        <v>1</v>
      </c>
      <c r="Q294" s="38">
        <v>3</v>
      </c>
      <c r="R294" s="38">
        <v>2</v>
      </c>
      <c r="S294" s="55"/>
      <c r="T294" s="46">
        <f t="shared" si="24"/>
        <v>7</v>
      </c>
      <c r="U294" s="39" t="s">
        <v>417</v>
      </c>
      <c r="V294" s="41">
        <v>570</v>
      </c>
      <c r="W294" s="39" t="s">
        <v>244</v>
      </c>
      <c r="X294" s="39" t="s">
        <v>71</v>
      </c>
      <c r="Y294" s="48">
        <v>1</v>
      </c>
      <c r="Z294" s="48">
        <v>2</v>
      </c>
      <c r="AA294" s="48">
        <v>3</v>
      </c>
      <c r="AB294" s="48"/>
      <c r="AC294" s="46">
        <f t="shared" si="27"/>
        <v>6</v>
      </c>
      <c r="AD294" s="50">
        <f t="shared" si="26"/>
        <v>13</v>
      </c>
      <c r="AE294" s="41" t="s">
        <v>435</v>
      </c>
      <c r="AF294" s="39" t="s">
        <v>1400</v>
      </c>
      <c r="AG294" s="51"/>
      <c r="AH294" s="51"/>
    </row>
    <row r="295" spans="1:34" s="130" customFormat="1" ht="80.099999999999994" customHeight="1" x14ac:dyDescent="0.25">
      <c r="A295" s="55" t="s">
        <v>527</v>
      </c>
      <c r="B295" s="41" t="s">
        <v>42</v>
      </c>
      <c r="C295" s="39" t="s">
        <v>528</v>
      </c>
      <c r="D295" s="40" t="s">
        <v>529</v>
      </c>
      <c r="E295" s="39" t="s">
        <v>53</v>
      </c>
      <c r="F295" s="39" t="s">
        <v>530</v>
      </c>
      <c r="G295" s="90">
        <v>52.140099999999997</v>
      </c>
      <c r="H295" s="39" t="s">
        <v>531</v>
      </c>
      <c r="I295" s="39" t="s">
        <v>283</v>
      </c>
      <c r="J295" s="53">
        <f>19.4092536424*2080</f>
        <v>40371.247576192</v>
      </c>
      <c r="K295" s="80">
        <f>39.394895457*2080</f>
        <v>81941.382550559996</v>
      </c>
      <c r="L295" s="45" t="s">
        <v>532</v>
      </c>
      <c r="M295" s="45">
        <f t="shared" si="25"/>
        <v>2652.5</v>
      </c>
      <c r="N295" s="39" t="s">
        <v>441</v>
      </c>
      <c r="O295" s="38">
        <v>2</v>
      </c>
      <c r="P295" s="38">
        <v>3</v>
      </c>
      <c r="Q295" s="38">
        <v>3</v>
      </c>
      <c r="R295" s="38">
        <v>3</v>
      </c>
      <c r="S295" s="38">
        <v>1</v>
      </c>
      <c r="T295" s="46">
        <f t="shared" si="24"/>
        <v>12</v>
      </c>
      <c r="U295" s="39" t="s">
        <v>534</v>
      </c>
      <c r="V295" s="39" t="s">
        <v>1535</v>
      </c>
      <c r="W295" s="39" t="s">
        <v>70</v>
      </c>
      <c r="X295" s="39" t="s">
        <v>72</v>
      </c>
      <c r="Y295" s="48">
        <v>3</v>
      </c>
      <c r="Z295" s="48">
        <v>3</v>
      </c>
      <c r="AA295" s="48">
        <v>3</v>
      </c>
      <c r="AB295" s="48"/>
      <c r="AC295" s="46">
        <f t="shared" si="27"/>
        <v>9</v>
      </c>
      <c r="AD295" s="50">
        <f t="shared" si="26"/>
        <v>21</v>
      </c>
      <c r="AE295" s="41" t="s">
        <v>79</v>
      </c>
      <c r="AF295" s="41"/>
      <c r="AG295" s="51"/>
      <c r="AH295" s="51"/>
    </row>
    <row r="296" spans="1:34" s="130" customFormat="1" ht="80.099999999999994" customHeight="1" x14ac:dyDescent="0.25">
      <c r="A296" s="55" t="s">
        <v>868</v>
      </c>
      <c r="B296" s="41" t="s">
        <v>41</v>
      </c>
      <c r="C296" s="39" t="s">
        <v>528</v>
      </c>
      <c r="D296" s="40" t="s">
        <v>869</v>
      </c>
      <c r="E296" s="39" t="s">
        <v>870</v>
      </c>
      <c r="F296" s="39" t="s">
        <v>510</v>
      </c>
      <c r="G296" s="41">
        <v>11.0801</v>
      </c>
      <c r="H296" s="41" t="s">
        <v>511</v>
      </c>
      <c r="I296" s="39" t="s">
        <v>206</v>
      </c>
      <c r="J296" s="42">
        <v>34340.800000000003</v>
      </c>
      <c r="K296" s="42">
        <v>84115.199999999997</v>
      </c>
      <c r="L296" s="44">
        <v>1421</v>
      </c>
      <c r="M296" s="45">
        <f t="shared" si="25"/>
        <v>710.5</v>
      </c>
      <c r="N296" s="39" t="s">
        <v>67</v>
      </c>
      <c r="O296" s="38">
        <v>2</v>
      </c>
      <c r="P296" s="38">
        <v>1</v>
      </c>
      <c r="Q296" s="38">
        <v>3</v>
      </c>
      <c r="R296" s="38">
        <v>3</v>
      </c>
      <c r="S296" s="38">
        <v>1</v>
      </c>
      <c r="T296" s="46">
        <f t="shared" si="24"/>
        <v>10</v>
      </c>
      <c r="U296" s="39" t="s">
        <v>517</v>
      </c>
      <c r="V296" s="41">
        <v>540</v>
      </c>
      <c r="W296" s="39" t="s">
        <v>142</v>
      </c>
      <c r="X296" s="39" t="s">
        <v>71</v>
      </c>
      <c r="Y296" s="48">
        <v>2</v>
      </c>
      <c r="Z296" s="48">
        <v>2</v>
      </c>
      <c r="AA296" s="48">
        <v>3</v>
      </c>
      <c r="AB296" s="48"/>
      <c r="AC296" s="46">
        <f t="shared" si="27"/>
        <v>7</v>
      </c>
      <c r="AD296" s="50">
        <f t="shared" si="26"/>
        <v>17</v>
      </c>
      <c r="AE296" s="41" t="s">
        <v>79</v>
      </c>
      <c r="AF296" s="41"/>
      <c r="AG296" s="51"/>
      <c r="AH296" s="51"/>
    </row>
    <row r="297" spans="1:34" s="130" customFormat="1" ht="80.099999999999994" customHeight="1" x14ac:dyDescent="0.25">
      <c r="A297" s="55" t="s">
        <v>871</v>
      </c>
      <c r="B297" s="41" t="s">
        <v>41</v>
      </c>
      <c r="C297" s="39" t="s">
        <v>528</v>
      </c>
      <c r="D297" s="40" t="s">
        <v>872</v>
      </c>
      <c r="E297" s="39" t="s">
        <v>870</v>
      </c>
      <c r="F297" s="39" t="s">
        <v>510</v>
      </c>
      <c r="G297" s="41">
        <v>11.0801</v>
      </c>
      <c r="H297" s="41" t="s">
        <v>511</v>
      </c>
      <c r="I297" s="39" t="s">
        <v>206</v>
      </c>
      <c r="J297" s="42">
        <v>34340.800000000003</v>
      </c>
      <c r="K297" s="42">
        <v>84115.199999999997</v>
      </c>
      <c r="L297" s="44">
        <v>1421</v>
      </c>
      <c r="M297" s="45">
        <f t="shared" si="25"/>
        <v>710.5</v>
      </c>
      <c r="N297" s="39" t="s">
        <v>67</v>
      </c>
      <c r="O297" s="38">
        <v>2</v>
      </c>
      <c r="P297" s="38">
        <v>1</v>
      </c>
      <c r="Q297" s="38">
        <v>3</v>
      </c>
      <c r="R297" s="38">
        <v>3</v>
      </c>
      <c r="S297" s="38">
        <v>1</v>
      </c>
      <c r="T297" s="46">
        <f t="shared" si="24"/>
        <v>10</v>
      </c>
      <c r="U297" s="39" t="s">
        <v>517</v>
      </c>
      <c r="V297" s="41">
        <v>540</v>
      </c>
      <c r="W297" s="39" t="s">
        <v>142</v>
      </c>
      <c r="X297" s="39" t="s">
        <v>71</v>
      </c>
      <c r="Y297" s="48">
        <v>3</v>
      </c>
      <c r="Z297" s="48">
        <v>2</v>
      </c>
      <c r="AA297" s="48">
        <v>3</v>
      </c>
      <c r="AB297" s="48"/>
      <c r="AC297" s="46">
        <f t="shared" si="27"/>
        <v>8</v>
      </c>
      <c r="AD297" s="50">
        <f t="shared" si="26"/>
        <v>18</v>
      </c>
      <c r="AE297" s="41" t="s">
        <v>79</v>
      </c>
      <c r="AF297" s="41"/>
      <c r="AG297" s="51"/>
      <c r="AH297" s="51"/>
    </row>
    <row r="298" spans="1:34" s="130" customFormat="1" ht="80.099999999999994" customHeight="1" x14ac:dyDescent="0.25">
      <c r="A298" s="38" t="s">
        <v>873</v>
      </c>
      <c r="B298" s="41" t="s">
        <v>41</v>
      </c>
      <c r="C298" s="39" t="s">
        <v>528</v>
      </c>
      <c r="D298" s="40" t="s">
        <v>874</v>
      </c>
      <c r="E298" s="39" t="s">
        <v>875</v>
      </c>
      <c r="F298" s="39" t="s">
        <v>876</v>
      </c>
      <c r="G298" s="39">
        <v>52.1404</v>
      </c>
      <c r="H298" s="39" t="s">
        <v>877</v>
      </c>
      <c r="I298" s="39" t="s">
        <v>878</v>
      </c>
      <c r="J298" s="42">
        <v>34340.800000000003</v>
      </c>
      <c r="K298" s="42">
        <v>84115.199999999997</v>
      </c>
      <c r="L298" s="44">
        <v>5305</v>
      </c>
      <c r="M298" s="45">
        <f t="shared" si="25"/>
        <v>2652.5</v>
      </c>
      <c r="N298" s="39" t="s">
        <v>130</v>
      </c>
      <c r="O298" s="38">
        <v>2</v>
      </c>
      <c r="P298" s="38">
        <v>3</v>
      </c>
      <c r="Q298" s="38">
        <v>3</v>
      </c>
      <c r="R298" s="38">
        <v>3</v>
      </c>
      <c r="S298" s="38">
        <v>1</v>
      </c>
      <c r="T298" s="46">
        <f t="shared" si="24"/>
        <v>12</v>
      </c>
      <c r="U298" s="39" t="s">
        <v>879</v>
      </c>
      <c r="V298" s="41">
        <v>20</v>
      </c>
      <c r="W298" s="39" t="s">
        <v>78</v>
      </c>
      <c r="X298" s="39" t="s">
        <v>71</v>
      </c>
      <c r="Y298" s="48">
        <v>1</v>
      </c>
      <c r="Z298" s="48">
        <v>1</v>
      </c>
      <c r="AA298" s="48">
        <v>3</v>
      </c>
      <c r="AB298" s="48"/>
      <c r="AC298" s="46">
        <f t="shared" si="27"/>
        <v>5</v>
      </c>
      <c r="AD298" s="50">
        <f t="shared" si="26"/>
        <v>17</v>
      </c>
      <c r="AE298" s="41" t="s">
        <v>79</v>
      </c>
      <c r="AF298" s="41"/>
      <c r="AG298" s="51"/>
      <c r="AH298" s="51"/>
    </row>
    <row r="299" spans="1:34" s="130" customFormat="1" ht="80.099999999999994" customHeight="1" x14ac:dyDescent="0.25">
      <c r="A299" s="38" t="s">
        <v>880</v>
      </c>
      <c r="B299" s="41" t="s">
        <v>41</v>
      </c>
      <c r="C299" s="39" t="s">
        <v>528</v>
      </c>
      <c r="D299" s="40" t="s">
        <v>881</v>
      </c>
      <c r="E299" s="39" t="s">
        <v>875</v>
      </c>
      <c r="F299" s="39" t="s">
        <v>876</v>
      </c>
      <c r="G299" s="39">
        <v>52.1404</v>
      </c>
      <c r="H299" s="39" t="s">
        <v>877</v>
      </c>
      <c r="I299" s="39" t="s">
        <v>878</v>
      </c>
      <c r="J299" s="42">
        <v>34340.800000000003</v>
      </c>
      <c r="K299" s="42">
        <v>84115.199999999997</v>
      </c>
      <c r="L299" s="44">
        <v>5305</v>
      </c>
      <c r="M299" s="45">
        <f t="shared" si="25"/>
        <v>2652.5</v>
      </c>
      <c r="N299" s="39" t="s">
        <v>130</v>
      </c>
      <c r="O299" s="38">
        <v>2</v>
      </c>
      <c r="P299" s="38">
        <v>3</v>
      </c>
      <c r="Q299" s="38">
        <v>3</v>
      </c>
      <c r="R299" s="38">
        <v>3</v>
      </c>
      <c r="S299" s="38">
        <v>1</v>
      </c>
      <c r="T299" s="46">
        <f t="shared" si="24"/>
        <v>12</v>
      </c>
      <c r="U299" s="39" t="s">
        <v>879</v>
      </c>
      <c r="V299" s="41">
        <v>20</v>
      </c>
      <c r="W299" s="39" t="s">
        <v>78</v>
      </c>
      <c r="X299" s="39" t="s">
        <v>71</v>
      </c>
      <c r="Y299" s="48">
        <v>1</v>
      </c>
      <c r="Z299" s="48">
        <v>1</v>
      </c>
      <c r="AA299" s="48">
        <v>3</v>
      </c>
      <c r="AB299" s="48"/>
      <c r="AC299" s="46">
        <f t="shared" si="27"/>
        <v>5</v>
      </c>
      <c r="AD299" s="50">
        <f t="shared" si="26"/>
        <v>17</v>
      </c>
      <c r="AE299" s="41" t="s">
        <v>79</v>
      </c>
      <c r="AF299" s="41"/>
      <c r="AG299" s="51"/>
      <c r="AH299" s="51"/>
    </row>
    <row r="300" spans="1:34" s="130" customFormat="1" ht="80.099999999999994" customHeight="1" x14ac:dyDescent="0.25">
      <c r="A300" s="38" t="s">
        <v>882</v>
      </c>
      <c r="B300" s="41" t="s">
        <v>41</v>
      </c>
      <c r="C300" s="39" t="s">
        <v>528</v>
      </c>
      <c r="D300" s="40" t="s">
        <v>883</v>
      </c>
      <c r="E300" s="39" t="s">
        <v>875</v>
      </c>
      <c r="F300" s="39" t="s">
        <v>1340</v>
      </c>
      <c r="G300" s="39">
        <v>52.1404</v>
      </c>
      <c r="H300" s="39" t="s">
        <v>877</v>
      </c>
      <c r="I300" s="39" t="s">
        <v>878</v>
      </c>
      <c r="J300" s="42">
        <v>34340.800000000003</v>
      </c>
      <c r="K300" s="42">
        <v>84115.199999999997</v>
      </c>
      <c r="L300" s="44">
        <v>5305</v>
      </c>
      <c r="M300" s="45">
        <f t="shared" si="25"/>
        <v>2652.5</v>
      </c>
      <c r="N300" s="39" t="s">
        <v>130</v>
      </c>
      <c r="O300" s="38">
        <v>2</v>
      </c>
      <c r="P300" s="38">
        <v>3</v>
      </c>
      <c r="Q300" s="38">
        <v>3</v>
      </c>
      <c r="R300" s="38">
        <v>3</v>
      </c>
      <c r="S300" s="38">
        <v>1</v>
      </c>
      <c r="T300" s="46">
        <f t="shared" si="24"/>
        <v>12</v>
      </c>
      <c r="U300" s="39" t="s">
        <v>879</v>
      </c>
      <c r="V300" s="41">
        <v>20</v>
      </c>
      <c r="W300" s="39" t="s">
        <v>78</v>
      </c>
      <c r="X300" s="39" t="s">
        <v>71</v>
      </c>
      <c r="Y300" s="48">
        <v>1</v>
      </c>
      <c r="Z300" s="48">
        <v>1</v>
      </c>
      <c r="AA300" s="48">
        <v>3</v>
      </c>
      <c r="AB300" s="48"/>
      <c r="AC300" s="46">
        <f t="shared" si="27"/>
        <v>5</v>
      </c>
      <c r="AD300" s="50">
        <f t="shared" si="26"/>
        <v>17</v>
      </c>
      <c r="AE300" s="41" t="s">
        <v>79</v>
      </c>
      <c r="AF300" s="41"/>
      <c r="AG300" s="51"/>
      <c r="AH300" s="51"/>
    </row>
    <row r="301" spans="1:34" s="130" customFormat="1" ht="80.099999999999994" customHeight="1" x14ac:dyDescent="0.25">
      <c r="A301" s="38" t="s">
        <v>884</v>
      </c>
      <c r="B301" s="41" t="s">
        <v>41</v>
      </c>
      <c r="C301" s="39" t="s">
        <v>528</v>
      </c>
      <c r="D301" s="40" t="s">
        <v>885</v>
      </c>
      <c r="E301" s="39" t="s">
        <v>886</v>
      </c>
      <c r="F301" s="39" t="s">
        <v>1340</v>
      </c>
      <c r="G301" s="39">
        <v>52.1404</v>
      </c>
      <c r="H301" s="39" t="s">
        <v>877</v>
      </c>
      <c r="I301" s="39" t="s">
        <v>878</v>
      </c>
      <c r="J301" s="42">
        <v>34340.800000000003</v>
      </c>
      <c r="K301" s="42">
        <v>84115.199999999997</v>
      </c>
      <c r="L301" s="44">
        <v>5305</v>
      </c>
      <c r="M301" s="45">
        <f t="shared" si="25"/>
        <v>2652.5</v>
      </c>
      <c r="N301" s="39" t="s">
        <v>130</v>
      </c>
      <c r="O301" s="38">
        <v>2</v>
      </c>
      <c r="P301" s="38">
        <v>3</v>
      </c>
      <c r="Q301" s="38">
        <v>3</v>
      </c>
      <c r="R301" s="38">
        <v>3</v>
      </c>
      <c r="S301" s="38">
        <v>1</v>
      </c>
      <c r="T301" s="46">
        <f t="shared" si="24"/>
        <v>12</v>
      </c>
      <c r="U301" s="39" t="s">
        <v>887</v>
      </c>
      <c r="V301" s="41">
        <v>20</v>
      </c>
      <c r="W301" s="39" t="s">
        <v>78</v>
      </c>
      <c r="X301" s="39" t="s">
        <v>71</v>
      </c>
      <c r="Y301" s="48">
        <v>1</v>
      </c>
      <c r="Z301" s="48">
        <v>1</v>
      </c>
      <c r="AA301" s="48">
        <v>3</v>
      </c>
      <c r="AB301" s="48"/>
      <c r="AC301" s="46">
        <f t="shared" si="27"/>
        <v>5</v>
      </c>
      <c r="AD301" s="50">
        <f t="shared" si="26"/>
        <v>17</v>
      </c>
      <c r="AE301" s="41" t="s">
        <v>79</v>
      </c>
      <c r="AF301" s="41"/>
      <c r="AG301" s="51"/>
      <c r="AH301" s="51"/>
    </row>
    <row r="302" spans="1:34" s="130" customFormat="1" ht="80.099999999999994" customHeight="1" x14ac:dyDescent="0.25">
      <c r="A302" s="55" t="s">
        <v>1334</v>
      </c>
      <c r="B302" s="41" t="s">
        <v>1228</v>
      </c>
      <c r="C302" s="39" t="s">
        <v>528</v>
      </c>
      <c r="D302" s="40" t="s">
        <v>1335</v>
      </c>
      <c r="E302" s="39" t="s">
        <v>1336</v>
      </c>
      <c r="F302" s="39" t="s">
        <v>510</v>
      </c>
      <c r="G302" s="39">
        <v>11.0801</v>
      </c>
      <c r="H302" s="39" t="s">
        <v>511</v>
      </c>
      <c r="I302" s="39" t="s">
        <v>206</v>
      </c>
      <c r="J302" s="42">
        <v>40372.800000000003</v>
      </c>
      <c r="K302" s="42">
        <v>100006.39999999999</v>
      </c>
      <c r="L302" s="44">
        <v>1421</v>
      </c>
      <c r="M302" s="45">
        <f t="shared" si="25"/>
        <v>710.5</v>
      </c>
      <c r="N302" s="39" t="s">
        <v>1231</v>
      </c>
      <c r="O302" s="38">
        <v>2</v>
      </c>
      <c r="P302" s="38">
        <v>2</v>
      </c>
      <c r="Q302" s="38">
        <v>3</v>
      </c>
      <c r="R302" s="38">
        <v>3</v>
      </c>
      <c r="S302" s="38">
        <v>1</v>
      </c>
      <c r="T302" s="46">
        <f t="shared" si="24"/>
        <v>11</v>
      </c>
      <c r="U302" s="39" t="s">
        <v>517</v>
      </c>
      <c r="V302" s="41">
        <v>600</v>
      </c>
      <c r="W302" s="39" t="s">
        <v>244</v>
      </c>
      <c r="X302" s="39" t="s">
        <v>71</v>
      </c>
      <c r="Y302" s="48">
        <v>3</v>
      </c>
      <c r="Z302" s="48">
        <v>2</v>
      </c>
      <c r="AA302" s="48">
        <v>3</v>
      </c>
      <c r="AB302" s="48"/>
      <c r="AC302" s="46">
        <f t="shared" si="27"/>
        <v>8</v>
      </c>
      <c r="AD302" s="50">
        <f t="shared" si="26"/>
        <v>19</v>
      </c>
      <c r="AE302" s="41" t="s">
        <v>79</v>
      </c>
      <c r="AF302" s="41"/>
      <c r="AG302" s="51"/>
      <c r="AH302" s="51"/>
    </row>
    <row r="303" spans="1:34" s="130" customFormat="1" ht="80.099999999999994" customHeight="1" x14ac:dyDescent="0.25">
      <c r="A303" s="55" t="s">
        <v>1337</v>
      </c>
      <c r="B303" s="41" t="s">
        <v>1228</v>
      </c>
      <c r="C303" s="39" t="s">
        <v>528</v>
      </c>
      <c r="D303" s="40" t="s">
        <v>1338</v>
      </c>
      <c r="E303" s="39" t="s">
        <v>1339</v>
      </c>
      <c r="F303" s="39" t="s">
        <v>1340</v>
      </c>
      <c r="G303" s="39">
        <v>52.1404</v>
      </c>
      <c r="H303" s="39" t="s">
        <v>877</v>
      </c>
      <c r="I303" s="39" t="s">
        <v>878</v>
      </c>
      <c r="J303" s="42">
        <v>34340.800000000003</v>
      </c>
      <c r="K303" s="42">
        <v>84115.199999999997</v>
      </c>
      <c r="L303" s="44">
        <v>5305</v>
      </c>
      <c r="M303" s="45">
        <f t="shared" si="25"/>
        <v>2652.5</v>
      </c>
      <c r="N303" s="39" t="s">
        <v>1231</v>
      </c>
      <c r="O303" s="38">
        <v>2</v>
      </c>
      <c r="P303" s="38">
        <v>3</v>
      </c>
      <c r="Q303" s="38">
        <v>3</v>
      </c>
      <c r="R303" s="38">
        <v>3</v>
      </c>
      <c r="S303" s="38">
        <v>1</v>
      </c>
      <c r="T303" s="46">
        <f t="shared" si="24"/>
        <v>12</v>
      </c>
      <c r="U303" s="39" t="s">
        <v>534</v>
      </c>
      <c r="V303" s="41">
        <v>540</v>
      </c>
      <c r="W303" s="39" t="s">
        <v>244</v>
      </c>
      <c r="X303" s="39" t="s">
        <v>71</v>
      </c>
      <c r="Y303" s="48">
        <v>3</v>
      </c>
      <c r="Z303" s="48">
        <v>2</v>
      </c>
      <c r="AA303" s="48">
        <v>3</v>
      </c>
      <c r="AB303" s="48"/>
      <c r="AC303" s="46">
        <f t="shared" si="27"/>
        <v>8</v>
      </c>
      <c r="AD303" s="50">
        <f t="shared" si="26"/>
        <v>20</v>
      </c>
      <c r="AE303" s="41" t="s">
        <v>79</v>
      </c>
      <c r="AF303" s="41"/>
      <c r="AG303" s="51"/>
      <c r="AH303" s="51"/>
    </row>
    <row r="304" spans="1:34" s="130" customFormat="1" ht="80.099999999999994" customHeight="1" x14ac:dyDescent="0.25">
      <c r="A304" s="55" t="s">
        <v>1341</v>
      </c>
      <c r="B304" s="41" t="s">
        <v>1228</v>
      </c>
      <c r="C304" s="39" t="s">
        <v>528</v>
      </c>
      <c r="D304" s="40" t="s">
        <v>1342</v>
      </c>
      <c r="E304" s="39" t="s">
        <v>1343</v>
      </c>
      <c r="F304" s="39" t="s">
        <v>241</v>
      </c>
      <c r="G304" s="39">
        <v>52.190199999999997</v>
      </c>
      <c r="H304" s="39" t="s">
        <v>242</v>
      </c>
      <c r="I304" s="39" t="s">
        <v>243</v>
      </c>
      <c r="J304" s="42">
        <v>34049.599999999999</v>
      </c>
      <c r="K304" s="42">
        <v>71219.199999999997</v>
      </c>
      <c r="L304" s="44">
        <v>6010</v>
      </c>
      <c r="M304" s="45">
        <f t="shared" si="25"/>
        <v>3005</v>
      </c>
      <c r="N304" s="39" t="s">
        <v>1231</v>
      </c>
      <c r="O304" s="38">
        <v>2</v>
      </c>
      <c r="P304" s="38">
        <v>3</v>
      </c>
      <c r="Q304" s="38">
        <v>3</v>
      </c>
      <c r="R304" s="38">
        <v>3</v>
      </c>
      <c r="S304" s="38">
        <v>1</v>
      </c>
      <c r="T304" s="46">
        <f t="shared" si="24"/>
        <v>12</v>
      </c>
      <c r="U304" s="39" t="s">
        <v>534</v>
      </c>
      <c r="V304" s="41">
        <v>840</v>
      </c>
      <c r="W304" s="39" t="s">
        <v>244</v>
      </c>
      <c r="X304" s="39" t="s">
        <v>71</v>
      </c>
      <c r="Y304" s="48">
        <v>2</v>
      </c>
      <c r="Z304" s="48">
        <v>1</v>
      </c>
      <c r="AA304" s="48">
        <v>3</v>
      </c>
      <c r="AB304" s="48"/>
      <c r="AC304" s="46">
        <f t="shared" si="27"/>
        <v>6</v>
      </c>
      <c r="AD304" s="50">
        <f t="shared" si="26"/>
        <v>18</v>
      </c>
      <c r="AE304" s="41" t="s">
        <v>79</v>
      </c>
      <c r="AF304" s="41"/>
      <c r="AG304" s="51"/>
      <c r="AH304" s="51"/>
    </row>
    <row r="305" spans="1:34" s="130" customFormat="1" ht="80.099999999999994" customHeight="1" x14ac:dyDescent="0.25">
      <c r="A305" s="55" t="s">
        <v>538</v>
      </c>
      <c r="B305" s="41" t="s">
        <v>42</v>
      </c>
      <c r="C305" s="39" t="s">
        <v>539</v>
      </c>
      <c r="D305" s="40" t="s">
        <v>540</v>
      </c>
      <c r="E305" s="39" t="s">
        <v>53</v>
      </c>
      <c r="F305" s="39" t="s">
        <v>1547</v>
      </c>
      <c r="G305" s="39">
        <v>43.020299999999999</v>
      </c>
      <c r="H305" s="39" t="s">
        <v>542</v>
      </c>
      <c r="I305" s="39" t="s">
        <v>543</v>
      </c>
      <c r="J305" s="53">
        <f>21.5042225093*2080</f>
        <v>44728.782819344</v>
      </c>
      <c r="K305" s="80">
        <f>42.5604482613*2080</f>
        <v>88525.732383504001</v>
      </c>
      <c r="L305" s="45" t="s">
        <v>545</v>
      </c>
      <c r="M305" s="45">
        <f t="shared" si="25"/>
        <v>119</v>
      </c>
      <c r="N305" s="39" t="s">
        <v>546</v>
      </c>
      <c r="O305" s="38">
        <v>3</v>
      </c>
      <c r="P305" s="38">
        <v>1</v>
      </c>
      <c r="Q305" s="38">
        <v>3</v>
      </c>
      <c r="R305" s="38">
        <v>2</v>
      </c>
      <c r="S305" s="38">
        <v>1</v>
      </c>
      <c r="T305" s="46">
        <f t="shared" si="24"/>
        <v>10</v>
      </c>
      <c r="U305" s="39" t="s">
        <v>548</v>
      </c>
      <c r="V305" s="39" t="s">
        <v>1535</v>
      </c>
      <c r="W305" s="39" t="s">
        <v>70</v>
      </c>
      <c r="X305" s="39" t="s">
        <v>72</v>
      </c>
      <c r="Y305" s="48">
        <v>2</v>
      </c>
      <c r="Z305" s="48">
        <v>3</v>
      </c>
      <c r="AA305" s="48">
        <v>3</v>
      </c>
      <c r="AB305" s="48"/>
      <c r="AC305" s="46">
        <f t="shared" si="27"/>
        <v>8</v>
      </c>
      <c r="AD305" s="50">
        <f t="shared" si="26"/>
        <v>18</v>
      </c>
      <c r="AE305" s="41" t="s">
        <v>79</v>
      </c>
      <c r="AF305" s="41"/>
      <c r="AG305" s="51"/>
      <c r="AH305" s="51"/>
    </row>
    <row r="306" spans="1:34" s="130" customFormat="1" ht="80.099999999999994" customHeight="1" x14ac:dyDescent="0.25">
      <c r="A306" s="55" t="s">
        <v>888</v>
      </c>
      <c r="B306" s="41" t="s">
        <v>41</v>
      </c>
      <c r="C306" s="39" t="s">
        <v>539</v>
      </c>
      <c r="D306" s="40" t="s">
        <v>889</v>
      </c>
      <c r="E306" s="39" t="s">
        <v>890</v>
      </c>
      <c r="F306" s="39" t="s">
        <v>891</v>
      </c>
      <c r="G306" s="41">
        <v>43.0107</v>
      </c>
      <c r="H306" s="41" t="s">
        <v>892</v>
      </c>
      <c r="I306" s="39" t="s">
        <v>543</v>
      </c>
      <c r="J306" s="42">
        <v>44720</v>
      </c>
      <c r="K306" s="42">
        <v>106454.39999999999</v>
      </c>
      <c r="L306" s="44">
        <v>238</v>
      </c>
      <c r="M306" s="45">
        <f t="shared" si="25"/>
        <v>119</v>
      </c>
      <c r="N306" s="39" t="s">
        <v>67</v>
      </c>
      <c r="O306" s="38">
        <v>2</v>
      </c>
      <c r="P306" s="38">
        <v>1</v>
      </c>
      <c r="Q306" s="38">
        <v>3</v>
      </c>
      <c r="R306" s="38">
        <v>2</v>
      </c>
      <c r="S306" s="38">
        <v>1</v>
      </c>
      <c r="T306" s="46">
        <f t="shared" si="24"/>
        <v>9</v>
      </c>
      <c r="U306" s="39" t="s">
        <v>893</v>
      </c>
      <c r="V306" s="41">
        <v>360</v>
      </c>
      <c r="W306" s="39" t="s">
        <v>142</v>
      </c>
      <c r="X306" s="39" t="s">
        <v>71</v>
      </c>
      <c r="Y306" s="48">
        <v>2</v>
      </c>
      <c r="Z306" s="48">
        <v>3</v>
      </c>
      <c r="AA306" s="48">
        <v>3</v>
      </c>
      <c r="AB306" s="48"/>
      <c r="AC306" s="46">
        <f t="shared" si="27"/>
        <v>8</v>
      </c>
      <c r="AD306" s="50">
        <f t="shared" si="26"/>
        <v>17</v>
      </c>
      <c r="AE306" s="41" t="s">
        <v>79</v>
      </c>
      <c r="AF306" s="41"/>
      <c r="AG306" s="51"/>
      <c r="AH306" s="51"/>
    </row>
    <row r="307" spans="1:34" s="130" customFormat="1" ht="80.099999999999994" customHeight="1" x14ac:dyDescent="0.25">
      <c r="A307" s="55" t="s">
        <v>894</v>
      </c>
      <c r="B307" s="41" t="s">
        <v>41</v>
      </c>
      <c r="C307" s="39" t="s">
        <v>539</v>
      </c>
      <c r="D307" s="40" t="s">
        <v>895</v>
      </c>
      <c r="E307" s="39" t="s">
        <v>890</v>
      </c>
      <c r="F307" s="39" t="s">
        <v>891</v>
      </c>
      <c r="G307" s="41">
        <v>43.0107</v>
      </c>
      <c r="H307" s="41" t="s">
        <v>892</v>
      </c>
      <c r="I307" s="39" t="s">
        <v>543</v>
      </c>
      <c r="J307" s="42">
        <v>44720</v>
      </c>
      <c r="K307" s="42">
        <v>106454.39999999999</v>
      </c>
      <c r="L307" s="44">
        <v>238</v>
      </c>
      <c r="M307" s="45">
        <f t="shared" si="25"/>
        <v>119</v>
      </c>
      <c r="N307" s="39" t="s">
        <v>130</v>
      </c>
      <c r="O307" s="38">
        <v>2</v>
      </c>
      <c r="P307" s="38">
        <v>1</v>
      </c>
      <c r="Q307" s="38">
        <v>3</v>
      </c>
      <c r="R307" s="38">
        <v>2</v>
      </c>
      <c r="S307" s="38">
        <v>1</v>
      </c>
      <c r="T307" s="46">
        <f t="shared" si="24"/>
        <v>9</v>
      </c>
      <c r="U307" s="39" t="s">
        <v>893</v>
      </c>
      <c r="V307" s="41">
        <v>360</v>
      </c>
      <c r="W307" s="39" t="s">
        <v>142</v>
      </c>
      <c r="X307" s="39" t="s">
        <v>71</v>
      </c>
      <c r="Y307" s="48">
        <v>2</v>
      </c>
      <c r="Z307" s="48">
        <v>3</v>
      </c>
      <c r="AA307" s="48">
        <v>3</v>
      </c>
      <c r="AB307" s="48"/>
      <c r="AC307" s="46">
        <f t="shared" si="27"/>
        <v>8</v>
      </c>
      <c r="AD307" s="50">
        <f t="shared" si="26"/>
        <v>17</v>
      </c>
      <c r="AE307" s="41" t="s">
        <v>79</v>
      </c>
      <c r="AF307" s="41"/>
      <c r="AG307" s="51"/>
      <c r="AH307" s="51"/>
    </row>
    <row r="308" spans="1:34" s="130" customFormat="1" ht="80.099999999999994" customHeight="1" x14ac:dyDescent="0.25">
      <c r="A308" s="55" t="s">
        <v>896</v>
      </c>
      <c r="B308" s="41" t="s">
        <v>41</v>
      </c>
      <c r="C308" s="39" t="s">
        <v>539</v>
      </c>
      <c r="D308" s="40" t="s">
        <v>897</v>
      </c>
      <c r="E308" s="39" t="s">
        <v>890</v>
      </c>
      <c r="F308" s="39" t="s">
        <v>891</v>
      </c>
      <c r="G308" s="41">
        <v>43.0107</v>
      </c>
      <c r="H308" s="41" t="s">
        <v>892</v>
      </c>
      <c r="I308" s="39" t="s">
        <v>543</v>
      </c>
      <c r="J308" s="42">
        <v>44720</v>
      </c>
      <c r="K308" s="42">
        <v>106454.39999999999</v>
      </c>
      <c r="L308" s="44">
        <v>238</v>
      </c>
      <c r="M308" s="45">
        <f t="shared" si="25"/>
        <v>119</v>
      </c>
      <c r="N308" s="39" t="s">
        <v>67</v>
      </c>
      <c r="O308" s="38">
        <v>2</v>
      </c>
      <c r="P308" s="38">
        <v>1</v>
      </c>
      <c r="Q308" s="38">
        <v>3</v>
      </c>
      <c r="R308" s="38">
        <v>2</v>
      </c>
      <c r="S308" s="38">
        <v>1</v>
      </c>
      <c r="T308" s="46">
        <f t="shared" si="24"/>
        <v>9</v>
      </c>
      <c r="U308" s="39" t="s">
        <v>893</v>
      </c>
      <c r="V308" s="41">
        <v>360</v>
      </c>
      <c r="W308" s="39" t="s">
        <v>142</v>
      </c>
      <c r="X308" s="39" t="s">
        <v>71</v>
      </c>
      <c r="Y308" s="48">
        <v>2</v>
      </c>
      <c r="Z308" s="48">
        <v>3</v>
      </c>
      <c r="AA308" s="48">
        <v>3</v>
      </c>
      <c r="AB308" s="48"/>
      <c r="AC308" s="46">
        <f t="shared" si="27"/>
        <v>8</v>
      </c>
      <c r="AD308" s="50">
        <f t="shared" si="26"/>
        <v>17</v>
      </c>
      <c r="AE308" s="41" t="s">
        <v>79</v>
      </c>
      <c r="AF308" s="41"/>
      <c r="AG308" s="51"/>
      <c r="AH308" s="51"/>
    </row>
    <row r="309" spans="1:34" s="130" customFormat="1" ht="80.099999999999994" customHeight="1" x14ac:dyDescent="0.25">
      <c r="A309" s="55" t="s">
        <v>1068</v>
      </c>
      <c r="B309" s="41" t="s">
        <v>41</v>
      </c>
      <c r="C309" s="39" t="s">
        <v>539</v>
      </c>
      <c r="D309" s="40" t="s">
        <v>1069</v>
      </c>
      <c r="E309" s="39" t="s">
        <v>1070</v>
      </c>
      <c r="F309" s="39" t="s">
        <v>891</v>
      </c>
      <c r="G309" s="41">
        <v>43.020299999999999</v>
      </c>
      <c r="H309" s="41" t="s">
        <v>892</v>
      </c>
      <c r="I309" s="39" t="s">
        <v>543</v>
      </c>
      <c r="J309" s="42">
        <v>44720</v>
      </c>
      <c r="K309" s="42">
        <v>106454.39999999999</v>
      </c>
      <c r="L309" s="44">
        <v>238</v>
      </c>
      <c r="M309" s="45">
        <f t="shared" si="25"/>
        <v>119</v>
      </c>
      <c r="N309" s="39" t="s">
        <v>130</v>
      </c>
      <c r="O309" s="38">
        <v>3</v>
      </c>
      <c r="P309" s="38">
        <v>1</v>
      </c>
      <c r="Q309" s="38">
        <v>3</v>
      </c>
      <c r="R309" s="38">
        <v>2</v>
      </c>
      <c r="S309" s="38">
        <v>1</v>
      </c>
      <c r="T309" s="46">
        <f t="shared" si="24"/>
        <v>10</v>
      </c>
      <c r="U309" s="39" t="s">
        <v>548</v>
      </c>
      <c r="V309" s="41">
        <v>360</v>
      </c>
      <c r="W309" s="39" t="s">
        <v>285</v>
      </c>
      <c r="X309" s="39" t="s">
        <v>1071</v>
      </c>
      <c r="Y309" s="48">
        <v>1</v>
      </c>
      <c r="Z309" s="48">
        <v>3</v>
      </c>
      <c r="AA309" s="48">
        <v>1</v>
      </c>
      <c r="AB309" s="48"/>
      <c r="AC309" s="46">
        <f t="shared" si="27"/>
        <v>5</v>
      </c>
      <c r="AD309" s="50">
        <f t="shared" si="26"/>
        <v>15</v>
      </c>
      <c r="AE309" s="41" t="s">
        <v>288</v>
      </c>
      <c r="AF309" s="39" t="s">
        <v>1024</v>
      </c>
      <c r="AG309" s="51"/>
      <c r="AH309" s="51"/>
    </row>
    <row r="310" spans="1:34" s="130" customFormat="1" ht="80.099999999999994" customHeight="1" x14ac:dyDescent="0.25">
      <c r="A310" s="55" t="s">
        <v>1072</v>
      </c>
      <c r="B310" s="41" t="s">
        <v>41</v>
      </c>
      <c r="C310" s="39" t="s">
        <v>539</v>
      </c>
      <c r="D310" s="40" t="s">
        <v>1073</v>
      </c>
      <c r="E310" s="39" t="s">
        <v>1074</v>
      </c>
      <c r="F310" s="39" t="s">
        <v>891</v>
      </c>
      <c r="G310" s="41">
        <v>43.020299999999999</v>
      </c>
      <c r="H310" s="41" t="s">
        <v>892</v>
      </c>
      <c r="I310" s="39" t="s">
        <v>543</v>
      </c>
      <c r="J310" s="42">
        <v>44720</v>
      </c>
      <c r="K310" s="42">
        <v>106454.39999999999</v>
      </c>
      <c r="L310" s="44">
        <v>238</v>
      </c>
      <c r="M310" s="45">
        <f t="shared" si="25"/>
        <v>119</v>
      </c>
      <c r="N310" s="39" t="s">
        <v>67</v>
      </c>
      <c r="O310" s="38">
        <v>3</v>
      </c>
      <c r="P310" s="38">
        <v>1</v>
      </c>
      <c r="Q310" s="38">
        <v>3</v>
      </c>
      <c r="R310" s="38">
        <v>2</v>
      </c>
      <c r="S310" s="38">
        <v>1</v>
      </c>
      <c r="T310" s="46">
        <f t="shared" si="24"/>
        <v>10</v>
      </c>
      <c r="U310" s="39" t="s">
        <v>548</v>
      </c>
      <c r="V310" s="41">
        <v>360</v>
      </c>
      <c r="W310" s="39" t="s">
        <v>142</v>
      </c>
      <c r="X310" s="39" t="s">
        <v>1071</v>
      </c>
      <c r="Y310" s="48">
        <v>2</v>
      </c>
      <c r="Z310" s="48">
        <v>3</v>
      </c>
      <c r="AA310" s="48">
        <v>1</v>
      </c>
      <c r="AB310" s="48"/>
      <c r="AC310" s="46">
        <f t="shared" si="27"/>
        <v>6</v>
      </c>
      <c r="AD310" s="50">
        <f t="shared" si="26"/>
        <v>16</v>
      </c>
      <c r="AE310" s="41" t="s">
        <v>288</v>
      </c>
      <c r="AF310" s="39" t="s">
        <v>1024</v>
      </c>
      <c r="AG310" s="51"/>
      <c r="AH310" s="51"/>
    </row>
    <row r="311" spans="1:34" s="130" customFormat="1" ht="80.099999999999994" customHeight="1" x14ac:dyDescent="0.25">
      <c r="A311" s="55" t="s">
        <v>1430</v>
      </c>
      <c r="B311" s="41" t="s">
        <v>1228</v>
      </c>
      <c r="C311" s="39" t="s">
        <v>539</v>
      </c>
      <c r="D311" s="40" t="s">
        <v>1431</v>
      </c>
      <c r="E311" s="39" t="s">
        <v>1432</v>
      </c>
      <c r="F311" s="39" t="s">
        <v>1433</v>
      </c>
      <c r="G311" s="39">
        <v>43.0107</v>
      </c>
      <c r="H311" s="39" t="s">
        <v>1204</v>
      </c>
      <c r="I311" s="39" t="s">
        <v>1434</v>
      </c>
      <c r="J311" s="42">
        <v>41516.800000000003</v>
      </c>
      <c r="K311" s="42">
        <v>86403.199999999997</v>
      </c>
      <c r="L311" s="44">
        <v>1092</v>
      </c>
      <c r="M311" s="45">
        <f t="shared" si="25"/>
        <v>546</v>
      </c>
      <c r="N311" s="39" t="s">
        <v>1231</v>
      </c>
      <c r="O311" s="38">
        <v>2</v>
      </c>
      <c r="P311" s="38">
        <v>2</v>
      </c>
      <c r="Q311" s="38">
        <v>3</v>
      </c>
      <c r="R311" s="38">
        <v>3</v>
      </c>
      <c r="S311" s="38">
        <v>1</v>
      </c>
      <c r="T311" s="46">
        <f t="shared" si="24"/>
        <v>11</v>
      </c>
      <c r="U311" s="39" t="s">
        <v>893</v>
      </c>
      <c r="V311" s="41">
        <v>360</v>
      </c>
      <c r="W311" s="39" t="s">
        <v>244</v>
      </c>
      <c r="X311" s="39" t="s">
        <v>1171</v>
      </c>
      <c r="Y311" s="48">
        <v>1</v>
      </c>
      <c r="Z311" s="48">
        <v>2</v>
      </c>
      <c r="AA311" s="48">
        <v>1</v>
      </c>
      <c r="AB311" s="48"/>
      <c r="AC311" s="46">
        <f t="shared" si="27"/>
        <v>4</v>
      </c>
      <c r="AD311" s="50">
        <f t="shared" si="26"/>
        <v>15</v>
      </c>
      <c r="AE311" s="41" t="s">
        <v>288</v>
      </c>
      <c r="AF311" s="39" t="s">
        <v>1435</v>
      </c>
      <c r="AG311" s="51"/>
      <c r="AH311" s="51"/>
    </row>
    <row r="312" spans="1:34" s="130" customFormat="1" ht="80.099999999999994" customHeight="1" x14ac:dyDescent="0.25">
      <c r="A312" s="55" t="s">
        <v>1436</v>
      </c>
      <c r="B312" s="41" t="s">
        <v>1228</v>
      </c>
      <c r="C312" s="39" t="s">
        <v>539</v>
      </c>
      <c r="D312" s="40" t="s">
        <v>1437</v>
      </c>
      <c r="E312" s="39" t="s">
        <v>1438</v>
      </c>
      <c r="F312" s="39" t="s">
        <v>1117</v>
      </c>
      <c r="G312" s="39">
        <v>49.010899999999999</v>
      </c>
      <c r="H312" s="39" t="s">
        <v>1118</v>
      </c>
      <c r="I312" s="39" t="s">
        <v>1439</v>
      </c>
      <c r="J312" s="42">
        <v>36483.199999999997</v>
      </c>
      <c r="K312" s="42">
        <v>83720</v>
      </c>
      <c r="L312" s="44">
        <v>246</v>
      </c>
      <c r="M312" s="45">
        <f t="shared" si="25"/>
        <v>123</v>
      </c>
      <c r="N312" s="39" t="s">
        <v>1231</v>
      </c>
      <c r="O312" s="38">
        <v>2</v>
      </c>
      <c r="P312" s="38">
        <v>1</v>
      </c>
      <c r="Q312" s="38">
        <v>3</v>
      </c>
      <c r="R312" s="38">
        <v>2</v>
      </c>
      <c r="S312" s="38">
        <v>1</v>
      </c>
      <c r="T312" s="46">
        <f t="shared" si="24"/>
        <v>9</v>
      </c>
      <c r="U312" s="39" t="s">
        <v>1120</v>
      </c>
      <c r="V312" s="41">
        <v>930</v>
      </c>
      <c r="W312" s="39" t="s">
        <v>244</v>
      </c>
      <c r="X312" s="39" t="s">
        <v>71</v>
      </c>
      <c r="Y312" s="48">
        <v>3</v>
      </c>
      <c r="Z312" s="48">
        <v>1</v>
      </c>
      <c r="AA312" s="48">
        <v>3</v>
      </c>
      <c r="AB312" s="48"/>
      <c r="AC312" s="46">
        <f t="shared" si="27"/>
        <v>7</v>
      </c>
      <c r="AD312" s="50">
        <f t="shared" si="26"/>
        <v>16</v>
      </c>
      <c r="AE312" s="41" t="s">
        <v>288</v>
      </c>
      <c r="AF312" s="39" t="s">
        <v>1440</v>
      </c>
      <c r="AG312" s="51"/>
      <c r="AH312" s="51"/>
    </row>
    <row r="313" spans="1:34" s="130" customFormat="1" ht="80.099999999999994" customHeight="1" x14ac:dyDescent="0.25">
      <c r="A313" s="55" t="s">
        <v>1196</v>
      </c>
      <c r="B313" s="41" t="s">
        <v>41</v>
      </c>
      <c r="C313" s="39" t="s">
        <v>539</v>
      </c>
      <c r="D313" s="40" t="s">
        <v>1197</v>
      </c>
      <c r="E313" s="39" t="s">
        <v>1070</v>
      </c>
      <c r="F313" s="39" t="s">
        <v>891</v>
      </c>
      <c r="G313" s="41">
        <v>43.020299999999999</v>
      </c>
      <c r="H313" s="41" t="s">
        <v>892</v>
      </c>
      <c r="I313" s="39" t="s">
        <v>543</v>
      </c>
      <c r="J313" s="42">
        <v>44720</v>
      </c>
      <c r="K313" s="42">
        <v>106454.39999999999</v>
      </c>
      <c r="L313" s="44">
        <v>238</v>
      </c>
      <c r="M313" s="45">
        <f t="shared" si="25"/>
        <v>119</v>
      </c>
      <c r="N313" s="39" t="s">
        <v>67</v>
      </c>
      <c r="O313" s="38">
        <v>3</v>
      </c>
      <c r="P313" s="38">
        <v>1</v>
      </c>
      <c r="Q313" s="38">
        <v>3</v>
      </c>
      <c r="R313" s="38">
        <v>3</v>
      </c>
      <c r="S313" s="55"/>
      <c r="T313" s="46">
        <f t="shared" si="24"/>
        <v>10</v>
      </c>
      <c r="U313" s="39" t="s">
        <v>548</v>
      </c>
      <c r="V313" s="41">
        <v>360</v>
      </c>
      <c r="W313" s="39" t="s">
        <v>285</v>
      </c>
      <c r="X313" s="39" t="s">
        <v>1132</v>
      </c>
      <c r="Y313" s="48">
        <v>1</v>
      </c>
      <c r="Z313" s="48">
        <v>3</v>
      </c>
      <c r="AA313" s="48">
        <v>0</v>
      </c>
      <c r="AB313" s="48"/>
      <c r="AC313" s="46">
        <f t="shared" si="27"/>
        <v>4</v>
      </c>
      <c r="AD313" s="50">
        <f t="shared" si="26"/>
        <v>14</v>
      </c>
      <c r="AE313" s="41" t="s">
        <v>435</v>
      </c>
      <c r="AF313" s="39" t="s">
        <v>1024</v>
      </c>
      <c r="AG313" s="51"/>
      <c r="AH313" s="51"/>
    </row>
    <row r="314" spans="1:34" s="130" customFormat="1" ht="80.099999999999994" customHeight="1" x14ac:dyDescent="0.25">
      <c r="A314" s="55" t="s">
        <v>1198</v>
      </c>
      <c r="B314" s="41" t="s">
        <v>41</v>
      </c>
      <c r="C314" s="39" t="s">
        <v>539</v>
      </c>
      <c r="D314" s="40" t="s">
        <v>1199</v>
      </c>
      <c r="E314" s="39" t="s">
        <v>1070</v>
      </c>
      <c r="F314" s="39" t="s">
        <v>891</v>
      </c>
      <c r="G314" s="41">
        <v>43.020299999999999</v>
      </c>
      <c r="H314" s="41" t="s">
        <v>892</v>
      </c>
      <c r="I314" s="39" t="s">
        <v>543</v>
      </c>
      <c r="J314" s="42">
        <v>44720</v>
      </c>
      <c r="K314" s="42">
        <v>106454.39999999999</v>
      </c>
      <c r="L314" s="44">
        <v>238</v>
      </c>
      <c r="M314" s="45">
        <f t="shared" si="25"/>
        <v>119</v>
      </c>
      <c r="N314" s="39" t="s">
        <v>67</v>
      </c>
      <c r="O314" s="38">
        <v>3</v>
      </c>
      <c r="P314" s="38">
        <v>1</v>
      </c>
      <c r="Q314" s="38">
        <v>3</v>
      </c>
      <c r="R314" s="38">
        <v>3</v>
      </c>
      <c r="S314" s="55"/>
      <c r="T314" s="46">
        <f t="shared" si="24"/>
        <v>10</v>
      </c>
      <c r="U314" s="39" t="s">
        <v>548</v>
      </c>
      <c r="V314" s="41">
        <v>360</v>
      </c>
      <c r="W314" s="39" t="s">
        <v>285</v>
      </c>
      <c r="X314" s="39" t="s">
        <v>1132</v>
      </c>
      <c r="Y314" s="48">
        <v>1</v>
      </c>
      <c r="Z314" s="48">
        <v>3</v>
      </c>
      <c r="AA314" s="48">
        <v>0</v>
      </c>
      <c r="AB314" s="48"/>
      <c r="AC314" s="46">
        <f t="shared" si="27"/>
        <v>4</v>
      </c>
      <c r="AD314" s="50">
        <f t="shared" si="26"/>
        <v>14</v>
      </c>
      <c r="AE314" s="41" t="s">
        <v>435</v>
      </c>
      <c r="AF314" s="39" t="s">
        <v>1024</v>
      </c>
      <c r="AG314" s="51"/>
      <c r="AH314" s="51"/>
    </row>
    <row r="315" spans="1:34" s="130" customFormat="1" ht="80.099999999999994" customHeight="1" x14ac:dyDescent="0.25">
      <c r="A315" s="55" t="s">
        <v>1200</v>
      </c>
      <c r="B315" s="41" t="s">
        <v>41</v>
      </c>
      <c r="C315" s="39" t="s">
        <v>539</v>
      </c>
      <c r="D315" s="40" t="s">
        <v>1201</v>
      </c>
      <c r="E315" s="39" t="s">
        <v>1202</v>
      </c>
      <c r="F315" s="39" t="s">
        <v>1203</v>
      </c>
      <c r="G315" s="41">
        <v>43.0107</v>
      </c>
      <c r="H315" s="41" t="s">
        <v>1204</v>
      </c>
      <c r="I315" s="39" t="s">
        <v>1205</v>
      </c>
      <c r="J315" s="42">
        <v>41516.800000000003</v>
      </c>
      <c r="K315" s="42">
        <v>86403.199999999997</v>
      </c>
      <c r="L315" s="44">
        <v>276</v>
      </c>
      <c r="M315" s="45">
        <f t="shared" si="25"/>
        <v>138</v>
      </c>
      <c r="N315" s="39" t="s">
        <v>67</v>
      </c>
      <c r="O315" s="38">
        <v>2</v>
      </c>
      <c r="P315" s="38">
        <v>1</v>
      </c>
      <c r="Q315" s="38">
        <v>3</v>
      </c>
      <c r="R315" s="38">
        <v>3</v>
      </c>
      <c r="S315" s="38">
        <v>1</v>
      </c>
      <c r="T315" s="46">
        <f t="shared" si="24"/>
        <v>10</v>
      </c>
      <c r="U315" s="39" t="s">
        <v>893</v>
      </c>
      <c r="V315" s="41">
        <v>360</v>
      </c>
      <c r="W315" s="39" t="s">
        <v>285</v>
      </c>
      <c r="X315" s="39" t="s">
        <v>1132</v>
      </c>
      <c r="Y315" s="48">
        <v>1</v>
      </c>
      <c r="Z315" s="48">
        <v>3</v>
      </c>
      <c r="AA315" s="48">
        <v>0</v>
      </c>
      <c r="AB315" s="48"/>
      <c r="AC315" s="46">
        <f t="shared" si="27"/>
        <v>4</v>
      </c>
      <c r="AD315" s="50">
        <f t="shared" si="26"/>
        <v>14</v>
      </c>
      <c r="AE315" s="41" t="s">
        <v>435</v>
      </c>
      <c r="AF315" s="39" t="s">
        <v>1024</v>
      </c>
      <c r="AG315" s="51"/>
      <c r="AH315" s="51"/>
    </row>
    <row r="316" spans="1:34" s="130" customFormat="1" ht="80.099999999999994" customHeight="1" x14ac:dyDescent="0.25">
      <c r="A316" s="55" t="s">
        <v>1489</v>
      </c>
      <c r="B316" s="41" t="s">
        <v>1228</v>
      </c>
      <c r="C316" s="39" t="s">
        <v>539</v>
      </c>
      <c r="D316" s="40" t="s">
        <v>1490</v>
      </c>
      <c r="E316" s="39" t="s">
        <v>1427</v>
      </c>
      <c r="F316" s="39" t="s">
        <v>1491</v>
      </c>
      <c r="G316" s="39">
        <v>43.0107</v>
      </c>
      <c r="H316" s="39" t="s">
        <v>1492</v>
      </c>
      <c r="I316" s="39" t="s">
        <v>1493</v>
      </c>
      <c r="J316" s="42">
        <v>41516.800000000003</v>
      </c>
      <c r="K316" s="42">
        <v>86403.199999999997</v>
      </c>
      <c r="L316" s="44">
        <v>276</v>
      </c>
      <c r="M316" s="45">
        <f t="shared" si="25"/>
        <v>138</v>
      </c>
      <c r="N316" s="39" t="s">
        <v>1231</v>
      </c>
      <c r="O316" s="38">
        <v>2</v>
      </c>
      <c r="P316" s="38">
        <v>1</v>
      </c>
      <c r="Q316" s="38">
        <v>3</v>
      </c>
      <c r="R316" s="38">
        <v>3</v>
      </c>
      <c r="S316" s="38">
        <v>1</v>
      </c>
      <c r="T316" s="46">
        <f t="shared" si="24"/>
        <v>10</v>
      </c>
      <c r="U316" s="39" t="s">
        <v>893</v>
      </c>
      <c r="V316" s="41">
        <v>150</v>
      </c>
      <c r="W316" s="39" t="s">
        <v>244</v>
      </c>
      <c r="X316" s="39" t="s">
        <v>1171</v>
      </c>
      <c r="Y316" s="48">
        <v>1</v>
      </c>
      <c r="Z316" s="48">
        <v>2</v>
      </c>
      <c r="AA316" s="48">
        <v>1</v>
      </c>
      <c r="AB316" s="48"/>
      <c r="AC316" s="46">
        <f t="shared" si="27"/>
        <v>4</v>
      </c>
      <c r="AD316" s="50">
        <f t="shared" si="26"/>
        <v>14</v>
      </c>
      <c r="AE316" s="41" t="s">
        <v>435</v>
      </c>
      <c r="AF316" s="39" t="s">
        <v>1435</v>
      </c>
      <c r="AG316" s="51"/>
      <c r="AH316" s="51"/>
    </row>
    <row r="317" spans="1:34" s="130" customFormat="1" ht="80.099999999999994" customHeight="1" x14ac:dyDescent="0.25">
      <c r="A317" s="55" t="s">
        <v>1494</v>
      </c>
      <c r="B317" s="41" t="s">
        <v>1228</v>
      </c>
      <c r="C317" s="39" t="s">
        <v>539</v>
      </c>
      <c r="D317" s="40" t="s">
        <v>1495</v>
      </c>
      <c r="E317" s="39" t="s">
        <v>1496</v>
      </c>
      <c r="F317" s="39" t="s">
        <v>891</v>
      </c>
      <c r="G317" s="39">
        <v>43.020299999999999</v>
      </c>
      <c r="H317" s="39" t="s">
        <v>892</v>
      </c>
      <c r="I317" s="39" t="s">
        <v>543</v>
      </c>
      <c r="J317" s="42">
        <v>44720</v>
      </c>
      <c r="K317" s="42">
        <v>106454.39999999999</v>
      </c>
      <c r="L317" s="44">
        <v>238</v>
      </c>
      <c r="M317" s="45">
        <f t="shared" si="25"/>
        <v>119</v>
      </c>
      <c r="N317" s="39" t="s">
        <v>1231</v>
      </c>
      <c r="O317" s="38">
        <v>3</v>
      </c>
      <c r="P317" s="38">
        <v>1</v>
      </c>
      <c r="Q317" s="38">
        <v>3</v>
      </c>
      <c r="R317" s="38">
        <v>2</v>
      </c>
      <c r="S317" s="38">
        <v>1</v>
      </c>
      <c r="T317" s="46">
        <f t="shared" si="24"/>
        <v>10</v>
      </c>
      <c r="U317" s="47" t="s">
        <v>548</v>
      </c>
      <c r="V317" s="41">
        <v>360</v>
      </c>
      <c r="W317" s="39" t="s">
        <v>244</v>
      </c>
      <c r="X317" s="39" t="s">
        <v>1171</v>
      </c>
      <c r="Y317" s="48">
        <v>1</v>
      </c>
      <c r="Z317" s="48">
        <v>2</v>
      </c>
      <c r="AA317" s="48">
        <v>1</v>
      </c>
      <c r="AB317" s="48"/>
      <c r="AC317" s="46">
        <f t="shared" si="27"/>
        <v>4</v>
      </c>
      <c r="AD317" s="50">
        <f t="shared" si="26"/>
        <v>14</v>
      </c>
      <c r="AE317" s="41" t="s">
        <v>435</v>
      </c>
      <c r="AF317" s="39" t="s">
        <v>1435</v>
      </c>
      <c r="AG317" s="51"/>
      <c r="AH317" s="51"/>
    </row>
    <row r="318" spans="1:34" s="130" customFormat="1" ht="80.099999999999994" customHeight="1" x14ac:dyDescent="0.25">
      <c r="A318" s="55" t="s">
        <v>553</v>
      </c>
      <c r="B318" s="41" t="s">
        <v>42</v>
      </c>
      <c r="C318" s="39" t="s">
        <v>554</v>
      </c>
      <c r="D318" s="40" t="s">
        <v>555</v>
      </c>
      <c r="E318" s="39" t="s">
        <v>53</v>
      </c>
      <c r="F318" s="39" t="s">
        <v>1548</v>
      </c>
      <c r="G318" s="90">
        <v>47.060400000000001</v>
      </c>
      <c r="H318" s="39" t="s">
        <v>557</v>
      </c>
      <c r="I318" s="39" t="s">
        <v>558</v>
      </c>
      <c r="J318" s="53">
        <f t="shared" ref="J318:J320" si="28">16.6209139421*2080</f>
        <v>34571.500999568001</v>
      </c>
      <c r="K318" s="80">
        <f t="shared" ref="K318:K319" si="29">26.812905476208*2080</f>
        <v>55770.843390512644</v>
      </c>
      <c r="L318" s="45" t="s">
        <v>559</v>
      </c>
      <c r="M318" s="45">
        <f t="shared" si="25"/>
        <v>2624</v>
      </c>
      <c r="N318" s="39" t="s">
        <v>560</v>
      </c>
      <c r="O318" s="38">
        <v>2</v>
      </c>
      <c r="P318" s="38">
        <v>3</v>
      </c>
      <c r="Q318" s="38">
        <v>3</v>
      </c>
      <c r="R318" s="38">
        <v>2</v>
      </c>
      <c r="S318" s="55"/>
      <c r="T318" s="46">
        <f t="shared" si="24"/>
        <v>10</v>
      </c>
      <c r="U318" s="47" t="s">
        <v>165</v>
      </c>
      <c r="V318" s="39" t="s">
        <v>1535</v>
      </c>
      <c r="W318" s="39" t="s">
        <v>70</v>
      </c>
      <c r="X318" s="39" t="s">
        <v>72</v>
      </c>
      <c r="Y318" s="48">
        <v>2</v>
      </c>
      <c r="Z318" s="48">
        <v>3</v>
      </c>
      <c r="AA318" s="48">
        <v>3</v>
      </c>
      <c r="AB318" s="48"/>
      <c r="AC318" s="46">
        <f t="shared" si="27"/>
        <v>8</v>
      </c>
      <c r="AD318" s="50">
        <f t="shared" si="26"/>
        <v>18</v>
      </c>
      <c r="AE318" s="41" t="s">
        <v>79</v>
      </c>
      <c r="AF318" s="41"/>
      <c r="AG318" s="51"/>
      <c r="AH318" s="51"/>
    </row>
    <row r="319" spans="1:34" s="130" customFormat="1" ht="80.099999999999994" customHeight="1" x14ac:dyDescent="0.25">
      <c r="A319" s="55" t="s">
        <v>563</v>
      </c>
      <c r="B319" s="41" t="s">
        <v>42</v>
      </c>
      <c r="C319" s="39" t="s">
        <v>554</v>
      </c>
      <c r="D319" s="40" t="s">
        <v>564</v>
      </c>
      <c r="E319" s="39" t="s">
        <v>53</v>
      </c>
      <c r="F319" s="39" t="s">
        <v>1549</v>
      </c>
      <c r="G319" s="90">
        <v>47.0608</v>
      </c>
      <c r="H319" s="39" t="s">
        <v>566</v>
      </c>
      <c r="I319" s="39" t="s">
        <v>567</v>
      </c>
      <c r="J319" s="53">
        <f t="shared" si="28"/>
        <v>34571.500999568001</v>
      </c>
      <c r="K319" s="80">
        <f t="shared" si="29"/>
        <v>55770.843390512644</v>
      </c>
      <c r="L319" s="45" t="s">
        <v>568</v>
      </c>
      <c r="M319" s="45">
        <f t="shared" si="25"/>
        <v>340.5</v>
      </c>
      <c r="N319" s="39" t="s">
        <v>569</v>
      </c>
      <c r="O319" s="38">
        <v>2</v>
      </c>
      <c r="P319" s="38">
        <v>1</v>
      </c>
      <c r="Q319" s="38">
        <v>3</v>
      </c>
      <c r="R319" s="38">
        <v>2</v>
      </c>
      <c r="S319" s="55"/>
      <c r="T319" s="46">
        <f t="shared" si="24"/>
        <v>8</v>
      </c>
      <c r="U319" s="47" t="s">
        <v>572</v>
      </c>
      <c r="V319" s="39" t="s">
        <v>1535</v>
      </c>
      <c r="W319" s="39" t="s">
        <v>70</v>
      </c>
      <c r="X319" s="39" t="s">
        <v>72</v>
      </c>
      <c r="Y319" s="48">
        <v>3</v>
      </c>
      <c r="Z319" s="48">
        <v>3</v>
      </c>
      <c r="AA319" s="48">
        <v>3</v>
      </c>
      <c r="AB319" s="48"/>
      <c r="AC319" s="46">
        <f t="shared" si="27"/>
        <v>9</v>
      </c>
      <c r="AD319" s="50">
        <f t="shared" si="26"/>
        <v>17</v>
      </c>
      <c r="AE319" s="41" t="s">
        <v>79</v>
      </c>
      <c r="AF319" s="41"/>
      <c r="AG319" s="51"/>
      <c r="AH319" s="51"/>
    </row>
    <row r="320" spans="1:34" s="130" customFormat="1" ht="80.099999999999994" customHeight="1" x14ac:dyDescent="0.25">
      <c r="A320" s="55" t="s">
        <v>579</v>
      </c>
      <c r="B320" s="41" t="s">
        <v>42</v>
      </c>
      <c r="C320" s="39" t="s">
        <v>554</v>
      </c>
      <c r="D320" s="40" t="s">
        <v>580</v>
      </c>
      <c r="E320" s="39" t="s">
        <v>53</v>
      </c>
      <c r="F320" s="39" t="s">
        <v>1550</v>
      </c>
      <c r="G320" s="90">
        <v>47.060499999999998</v>
      </c>
      <c r="H320" s="39" t="s">
        <v>582</v>
      </c>
      <c r="I320" s="39" t="s">
        <v>583</v>
      </c>
      <c r="J320" s="53">
        <f t="shared" si="28"/>
        <v>34571.500999568001</v>
      </c>
      <c r="K320" s="80">
        <f>26.812905476*2080</f>
        <v>55770.843390080001</v>
      </c>
      <c r="L320" s="45" t="s">
        <v>587</v>
      </c>
      <c r="M320" s="45">
        <f t="shared" si="25"/>
        <v>714.5</v>
      </c>
      <c r="N320" s="39" t="s">
        <v>591</v>
      </c>
      <c r="O320" s="38">
        <v>2</v>
      </c>
      <c r="P320" s="38">
        <v>2</v>
      </c>
      <c r="Q320" s="38">
        <v>3</v>
      </c>
      <c r="R320" s="38">
        <v>2</v>
      </c>
      <c r="S320" s="55"/>
      <c r="T320" s="46">
        <f t="shared" si="24"/>
        <v>9</v>
      </c>
      <c r="U320" s="47" t="s">
        <v>123</v>
      </c>
      <c r="V320" s="39" t="s">
        <v>1535</v>
      </c>
      <c r="W320" s="39" t="s">
        <v>70</v>
      </c>
      <c r="X320" s="39" t="s">
        <v>72</v>
      </c>
      <c r="Y320" s="48">
        <v>2</v>
      </c>
      <c r="Z320" s="48">
        <v>3</v>
      </c>
      <c r="AA320" s="48">
        <v>3</v>
      </c>
      <c r="AB320" s="48"/>
      <c r="AC320" s="46">
        <f t="shared" si="27"/>
        <v>8</v>
      </c>
      <c r="AD320" s="50">
        <f t="shared" si="26"/>
        <v>17</v>
      </c>
      <c r="AE320" s="41" t="s">
        <v>79</v>
      </c>
      <c r="AF320" s="41"/>
      <c r="AG320" s="51"/>
      <c r="AH320" s="51"/>
    </row>
    <row r="321" spans="1:34" s="130" customFormat="1" ht="80.099999999999994" customHeight="1" x14ac:dyDescent="0.25">
      <c r="A321" s="55" t="s">
        <v>898</v>
      </c>
      <c r="B321" s="41" t="s">
        <v>41</v>
      </c>
      <c r="C321" s="39" t="s">
        <v>554</v>
      </c>
      <c r="D321" s="40" t="s">
        <v>899</v>
      </c>
      <c r="E321" s="39" t="s">
        <v>900</v>
      </c>
      <c r="F321" s="39" t="s">
        <v>901</v>
      </c>
      <c r="G321" s="41">
        <v>47.060400000000001</v>
      </c>
      <c r="H321" s="41" t="s">
        <v>162</v>
      </c>
      <c r="I321" s="39" t="s">
        <v>558</v>
      </c>
      <c r="J321" s="42">
        <v>34569.599999999999</v>
      </c>
      <c r="K321" s="42">
        <v>64896</v>
      </c>
      <c r="L321" s="44">
        <v>5248</v>
      </c>
      <c r="M321" s="45">
        <f t="shared" si="25"/>
        <v>2624</v>
      </c>
      <c r="N321" s="39" t="s">
        <v>67</v>
      </c>
      <c r="O321" s="38">
        <v>2</v>
      </c>
      <c r="P321" s="38">
        <v>3</v>
      </c>
      <c r="Q321" s="38">
        <v>3</v>
      </c>
      <c r="R321" s="38">
        <v>2</v>
      </c>
      <c r="S321" s="55"/>
      <c r="T321" s="46">
        <f t="shared" si="24"/>
        <v>10</v>
      </c>
      <c r="U321" s="47" t="s">
        <v>165</v>
      </c>
      <c r="V321" s="41">
        <v>480</v>
      </c>
      <c r="W321" s="39" t="s">
        <v>142</v>
      </c>
      <c r="X321" s="39" t="s">
        <v>71</v>
      </c>
      <c r="Y321" s="48">
        <v>2</v>
      </c>
      <c r="Z321" s="48">
        <v>2</v>
      </c>
      <c r="AA321" s="48">
        <v>3</v>
      </c>
      <c r="AB321" s="48"/>
      <c r="AC321" s="46">
        <f t="shared" si="27"/>
        <v>7</v>
      </c>
      <c r="AD321" s="50">
        <f t="shared" si="26"/>
        <v>17</v>
      </c>
      <c r="AE321" s="41" t="s">
        <v>79</v>
      </c>
      <c r="AF321" s="41"/>
      <c r="AG321" s="51"/>
      <c r="AH321" s="51"/>
    </row>
    <row r="322" spans="1:34" s="130" customFormat="1" ht="80.099999999999994" customHeight="1" x14ac:dyDescent="0.25">
      <c r="A322" s="55" t="s">
        <v>902</v>
      </c>
      <c r="B322" s="41" t="s">
        <v>41</v>
      </c>
      <c r="C322" s="39" t="s">
        <v>554</v>
      </c>
      <c r="D322" s="40" t="s">
        <v>903</v>
      </c>
      <c r="E322" s="39" t="s">
        <v>904</v>
      </c>
      <c r="F322" s="39" t="s">
        <v>905</v>
      </c>
      <c r="G322" s="90">
        <v>47.060400000000001</v>
      </c>
      <c r="H322" s="39" t="s">
        <v>557</v>
      </c>
      <c r="I322" s="39" t="s">
        <v>558</v>
      </c>
      <c r="J322" s="53">
        <f t="shared" ref="J322:J332" si="30">16.6209139421*2080</f>
        <v>34571.500999568001</v>
      </c>
      <c r="K322" s="80">
        <f t="shared" ref="K322:K332" si="31">26.812905476208*2080</f>
        <v>55770.843390512644</v>
      </c>
      <c r="L322" s="45" t="s">
        <v>559</v>
      </c>
      <c r="M322" s="45">
        <f t="shared" si="25"/>
        <v>2624</v>
      </c>
      <c r="N322" s="39" t="s">
        <v>67</v>
      </c>
      <c r="O322" s="38">
        <v>2</v>
      </c>
      <c r="P322" s="38">
        <v>3</v>
      </c>
      <c r="Q322" s="38">
        <v>3</v>
      </c>
      <c r="R322" s="38">
        <v>2</v>
      </c>
      <c r="S322" s="55"/>
      <c r="T322" s="46">
        <f t="shared" si="24"/>
        <v>10</v>
      </c>
      <c r="U322" s="47" t="s">
        <v>165</v>
      </c>
      <c r="V322" s="41">
        <v>150</v>
      </c>
      <c r="W322" s="39" t="s">
        <v>70</v>
      </c>
      <c r="X322" s="39" t="s">
        <v>71</v>
      </c>
      <c r="Y322" s="48">
        <v>2</v>
      </c>
      <c r="Z322" s="48">
        <v>3</v>
      </c>
      <c r="AA322" s="48">
        <v>2</v>
      </c>
      <c r="AB322" s="48"/>
      <c r="AC322" s="46">
        <f t="shared" si="27"/>
        <v>7</v>
      </c>
      <c r="AD322" s="50">
        <f t="shared" si="26"/>
        <v>17</v>
      </c>
      <c r="AE322" s="41" t="s">
        <v>79</v>
      </c>
      <c r="AF322" s="39" t="s">
        <v>906</v>
      </c>
      <c r="AG322" s="51"/>
      <c r="AH322" s="51"/>
    </row>
    <row r="323" spans="1:34" s="130" customFormat="1" ht="80.099999999999994" customHeight="1" x14ac:dyDescent="0.25">
      <c r="A323" s="55" t="s">
        <v>907</v>
      </c>
      <c r="B323" s="41" t="s">
        <v>41</v>
      </c>
      <c r="C323" s="39" t="s">
        <v>554</v>
      </c>
      <c r="D323" s="40" t="s">
        <v>908</v>
      </c>
      <c r="E323" s="39" t="s">
        <v>904</v>
      </c>
      <c r="F323" s="39" t="s">
        <v>905</v>
      </c>
      <c r="G323" s="90">
        <v>47.060400000000001</v>
      </c>
      <c r="H323" s="39" t="s">
        <v>557</v>
      </c>
      <c r="I323" s="39" t="s">
        <v>558</v>
      </c>
      <c r="J323" s="53">
        <f t="shared" si="30"/>
        <v>34571.500999568001</v>
      </c>
      <c r="K323" s="80">
        <f t="shared" si="31"/>
        <v>55770.843390512644</v>
      </c>
      <c r="L323" s="45" t="s">
        <v>559</v>
      </c>
      <c r="M323" s="45">
        <f t="shared" si="25"/>
        <v>2624</v>
      </c>
      <c r="N323" s="39" t="s">
        <v>67</v>
      </c>
      <c r="O323" s="38">
        <v>2</v>
      </c>
      <c r="P323" s="38">
        <v>3</v>
      </c>
      <c r="Q323" s="38">
        <v>3</v>
      </c>
      <c r="R323" s="38">
        <v>2</v>
      </c>
      <c r="S323" s="55"/>
      <c r="T323" s="46">
        <f t="shared" si="24"/>
        <v>10</v>
      </c>
      <c r="U323" s="47" t="s">
        <v>165</v>
      </c>
      <c r="V323" s="41">
        <v>150</v>
      </c>
      <c r="W323" s="39" t="s">
        <v>70</v>
      </c>
      <c r="X323" s="39" t="s">
        <v>909</v>
      </c>
      <c r="Y323" s="48">
        <v>2</v>
      </c>
      <c r="Z323" s="48">
        <v>3</v>
      </c>
      <c r="AA323" s="48">
        <v>2</v>
      </c>
      <c r="AB323" s="48"/>
      <c r="AC323" s="46">
        <f t="shared" si="27"/>
        <v>7</v>
      </c>
      <c r="AD323" s="50">
        <f t="shared" si="26"/>
        <v>17</v>
      </c>
      <c r="AE323" s="41" t="s">
        <v>79</v>
      </c>
      <c r="AF323" s="39" t="s">
        <v>909</v>
      </c>
      <c r="AG323" s="51"/>
      <c r="AH323" s="51"/>
    </row>
    <row r="324" spans="1:34" s="130" customFormat="1" ht="80.099999999999994" customHeight="1" x14ac:dyDescent="0.25">
      <c r="A324" s="55" t="s">
        <v>910</v>
      </c>
      <c r="B324" s="41" t="s">
        <v>41</v>
      </c>
      <c r="C324" s="39" t="s">
        <v>554</v>
      </c>
      <c r="D324" s="110" t="s">
        <v>911</v>
      </c>
      <c r="E324" s="56" t="s">
        <v>904</v>
      </c>
      <c r="F324" s="39" t="s">
        <v>905</v>
      </c>
      <c r="G324" s="90">
        <v>47.060400000000001</v>
      </c>
      <c r="H324" s="39" t="s">
        <v>557</v>
      </c>
      <c r="I324" s="39" t="s">
        <v>558</v>
      </c>
      <c r="J324" s="53">
        <f t="shared" si="30"/>
        <v>34571.500999568001</v>
      </c>
      <c r="K324" s="80">
        <f t="shared" si="31"/>
        <v>55770.843390512644</v>
      </c>
      <c r="L324" s="45" t="s">
        <v>559</v>
      </c>
      <c r="M324" s="45">
        <f t="shared" si="25"/>
        <v>2624</v>
      </c>
      <c r="N324" s="39" t="s">
        <v>67</v>
      </c>
      <c r="O324" s="38">
        <v>2</v>
      </c>
      <c r="P324" s="38">
        <v>3</v>
      </c>
      <c r="Q324" s="38">
        <v>3</v>
      </c>
      <c r="R324" s="38">
        <v>2</v>
      </c>
      <c r="S324" s="55"/>
      <c r="T324" s="46">
        <f t="shared" si="24"/>
        <v>10</v>
      </c>
      <c r="U324" s="47" t="s">
        <v>165</v>
      </c>
      <c r="V324" s="41">
        <v>150</v>
      </c>
      <c r="W324" s="39" t="s">
        <v>70</v>
      </c>
      <c r="X324" s="39" t="s">
        <v>909</v>
      </c>
      <c r="Y324" s="48">
        <v>2</v>
      </c>
      <c r="Z324" s="48">
        <v>3</v>
      </c>
      <c r="AA324" s="48">
        <v>2</v>
      </c>
      <c r="AB324" s="48"/>
      <c r="AC324" s="46">
        <f t="shared" si="27"/>
        <v>7</v>
      </c>
      <c r="AD324" s="50">
        <f t="shared" si="26"/>
        <v>17</v>
      </c>
      <c r="AE324" s="41" t="s">
        <v>79</v>
      </c>
      <c r="AF324" s="39" t="s">
        <v>909</v>
      </c>
      <c r="AG324" s="51"/>
      <c r="AH324" s="51"/>
    </row>
    <row r="325" spans="1:34" s="130" customFormat="1" ht="80.099999999999994" customHeight="1" x14ac:dyDescent="0.25">
      <c r="A325" s="55" t="s">
        <v>912</v>
      </c>
      <c r="B325" s="41" t="s">
        <v>41</v>
      </c>
      <c r="C325" s="39" t="s">
        <v>554</v>
      </c>
      <c r="D325" s="40" t="s">
        <v>913</v>
      </c>
      <c r="E325" s="39" t="s">
        <v>904</v>
      </c>
      <c r="F325" s="39" t="s">
        <v>905</v>
      </c>
      <c r="G325" s="90">
        <v>47.060400000000001</v>
      </c>
      <c r="H325" s="39" t="s">
        <v>557</v>
      </c>
      <c r="I325" s="39" t="s">
        <v>558</v>
      </c>
      <c r="J325" s="53">
        <f t="shared" si="30"/>
        <v>34571.500999568001</v>
      </c>
      <c r="K325" s="80">
        <f t="shared" si="31"/>
        <v>55770.843390512644</v>
      </c>
      <c r="L325" s="45" t="s">
        <v>559</v>
      </c>
      <c r="M325" s="45">
        <f t="shared" si="25"/>
        <v>2624</v>
      </c>
      <c r="N325" s="39" t="s">
        <v>67</v>
      </c>
      <c r="O325" s="38">
        <v>2</v>
      </c>
      <c r="P325" s="38">
        <v>3</v>
      </c>
      <c r="Q325" s="38">
        <v>3</v>
      </c>
      <c r="R325" s="38">
        <v>2</v>
      </c>
      <c r="S325" s="55"/>
      <c r="T325" s="46">
        <f t="shared" si="24"/>
        <v>10</v>
      </c>
      <c r="U325" s="47" t="s">
        <v>165</v>
      </c>
      <c r="V325" s="41">
        <v>150</v>
      </c>
      <c r="W325" s="39" t="s">
        <v>70</v>
      </c>
      <c r="X325" s="39" t="s">
        <v>909</v>
      </c>
      <c r="Y325" s="48">
        <v>2</v>
      </c>
      <c r="Z325" s="48">
        <v>3</v>
      </c>
      <c r="AA325" s="48">
        <v>2</v>
      </c>
      <c r="AB325" s="48"/>
      <c r="AC325" s="46">
        <f t="shared" si="27"/>
        <v>7</v>
      </c>
      <c r="AD325" s="50">
        <f t="shared" si="26"/>
        <v>17</v>
      </c>
      <c r="AE325" s="41" t="s">
        <v>79</v>
      </c>
      <c r="AF325" s="39" t="s">
        <v>909</v>
      </c>
      <c r="AG325" s="51"/>
      <c r="AH325" s="51"/>
    </row>
    <row r="326" spans="1:34" s="130" customFormat="1" ht="80.099999999999994" customHeight="1" x14ac:dyDescent="0.25">
      <c r="A326" s="55" t="s">
        <v>914</v>
      </c>
      <c r="B326" s="41" t="s">
        <v>41</v>
      </c>
      <c r="C326" s="39" t="s">
        <v>554</v>
      </c>
      <c r="D326" s="40" t="s">
        <v>915</v>
      </c>
      <c r="E326" s="39" t="s">
        <v>904</v>
      </c>
      <c r="F326" s="39" t="s">
        <v>905</v>
      </c>
      <c r="G326" s="90">
        <v>47.060400000000001</v>
      </c>
      <c r="H326" s="39" t="s">
        <v>557</v>
      </c>
      <c r="I326" s="39" t="s">
        <v>558</v>
      </c>
      <c r="J326" s="53">
        <f t="shared" si="30"/>
        <v>34571.500999568001</v>
      </c>
      <c r="K326" s="80">
        <f t="shared" si="31"/>
        <v>55770.843390512644</v>
      </c>
      <c r="L326" s="45" t="s">
        <v>559</v>
      </c>
      <c r="M326" s="45">
        <f t="shared" si="25"/>
        <v>2624</v>
      </c>
      <c r="N326" s="39" t="s">
        <v>67</v>
      </c>
      <c r="O326" s="38">
        <v>2</v>
      </c>
      <c r="P326" s="38">
        <v>3</v>
      </c>
      <c r="Q326" s="38">
        <v>3</v>
      </c>
      <c r="R326" s="38">
        <v>2</v>
      </c>
      <c r="S326" s="55"/>
      <c r="T326" s="46">
        <f t="shared" si="24"/>
        <v>10</v>
      </c>
      <c r="U326" s="47" t="s">
        <v>165</v>
      </c>
      <c r="V326" s="41">
        <v>150</v>
      </c>
      <c r="W326" s="39" t="s">
        <v>70</v>
      </c>
      <c r="X326" s="39" t="s">
        <v>909</v>
      </c>
      <c r="Y326" s="48">
        <v>2</v>
      </c>
      <c r="Z326" s="48">
        <v>3</v>
      </c>
      <c r="AA326" s="48">
        <v>2</v>
      </c>
      <c r="AB326" s="48"/>
      <c r="AC326" s="46">
        <f t="shared" si="27"/>
        <v>7</v>
      </c>
      <c r="AD326" s="50">
        <f t="shared" si="26"/>
        <v>17</v>
      </c>
      <c r="AE326" s="41" t="s">
        <v>79</v>
      </c>
      <c r="AF326" s="39" t="s">
        <v>909</v>
      </c>
      <c r="AG326" s="51"/>
      <c r="AH326" s="51"/>
    </row>
    <row r="327" spans="1:34" s="130" customFormat="1" ht="80.099999999999994" customHeight="1" x14ac:dyDescent="0.25">
      <c r="A327" s="55" t="s">
        <v>916</v>
      </c>
      <c r="B327" s="41" t="s">
        <v>41</v>
      </c>
      <c r="C327" s="39" t="s">
        <v>554</v>
      </c>
      <c r="D327" s="40" t="s">
        <v>917</v>
      </c>
      <c r="E327" s="39" t="s">
        <v>904</v>
      </c>
      <c r="F327" s="39" t="s">
        <v>918</v>
      </c>
      <c r="G327" s="90">
        <v>47.060400000000001</v>
      </c>
      <c r="H327" s="39" t="s">
        <v>557</v>
      </c>
      <c r="I327" s="39" t="s">
        <v>558</v>
      </c>
      <c r="J327" s="53">
        <f t="shared" si="30"/>
        <v>34571.500999568001</v>
      </c>
      <c r="K327" s="80">
        <f t="shared" si="31"/>
        <v>55770.843390512644</v>
      </c>
      <c r="L327" s="45" t="s">
        <v>559</v>
      </c>
      <c r="M327" s="45">
        <f t="shared" si="25"/>
        <v>2624</v>
      </c>
      <c r="N327" s="39" t="s">
        <v>67</v>
      </c>
      <c r="O327" s="38">
        <v>2</v>
      </c>
      <c r="P327" s="38">
        <v>3</v>
      </c>
      <c r="Q327" s="38">
        <v>3</v>
      </c>
      <c r="R327" s="38">
        <v>2</v>
      </c>
      <c r="S327" s="55"/>
      <c r="T327" s="46">
        <f t="shared" si="24"/>
        <v>10</v>
      </c>
      <c r="U327" s="47" t="s">
        <v>165</v>
      </c>
      <c r="V327" s="41">
        <v>150</v>
      </c>
      <c r="W327" s="39" t="s">
        <v>70</v>
      </c>
      <c r="X327" s="39" t="s">
        <v>909</v>
      </c>
      <c r="Y327" s="48">
        <v>2</v>
      </c>
      <c r="Z327" s="48">
        <v>3</v>
      </c>
      <c r="AA327" s="48">
        <v>2</v>
      </c>
      <c r="AB327" s="48"/>
      <c r="AC327" s="46">
        <f t="shared" si="27"/>
        <v>7</v>
      </c>
      <c r="AD327" s="50">
        <f t="shared" si="26"/>
        <v>17</v>
      </c>
      <c r="AE327" s="41" t="s">
        <v>79</v>
      </c>
      <c r="AF327" s="39" t="s">
        <v>909</v>
      </c>
      <c r="AG327" s="51"/>
      <c r="AH327" s="51"/>
    </row>
    <row r="328" spans="1:34" s="130" customFormat="1" ht="80.099999999999994" customHeight="1" x14ac:dyDescent="0.25">
      <c r="A328" s="55" t="s">
        <v>919</v>
      </c>
      <c r="B328" s="41" t="s">
        <v>41</v>
      </c>
      <c r="C328" s="39" t="s">
        <v>554</v>
      </c>
      <c r="D328" s="40" t="s">
        <v>920</v>
      </c>
      <c r="E328" s="39" t="s">
        <v>904</v>
      </c>
      <c r="F328" s="39" t="s">
        <v>918</v>
      </c>
      <c r="G328" s="90">
        <v>47.060400000000001</v>
      </c>
      <c r="H328" s="39" t="s">
        <v>557</v>
      </c>
      <c r="I328" s="39" t="s">
        <v>558</v>
      </c>
      <c r="J328" s="53">
        <f t="shared" si="30"/>
        <v>34571.500999568001</v>
      </c>
      <c r="K328" s="80">
        <f t="shared" si="31"/>
        <v>55770.843390512644</v>
      </c>
      <c r="L328" s="45" t="s">
        <v>559</v>
      </c>
      <c r="M328" s="45">
        <f t="shared" si="25"/>
        <v>2624</v>
      </c>
      <c r="N328" s="39" t="s">
        <v>67</v>
      </c>
      <c r="O328" s="38">
        <v>2</v>
      </c>
      <c r="P328" s="38">
        <v>3</v>
      </c>
      <c r="Q328" s="38">
        <v>3</v>
      </c>
      <c r="R328" s="38">
        <v>2</v>
      </c>
      <c r="S328" s="55"/>
      <c r="T328" s="46">
        <f t="shared" si="24"/>
        <v>10</v>
      </c>
      <c r="U328" s="47" t="s">
        <v>165</v>
      </c>
      <c r="V328" s="41">
        <v>150</v>
      </c>
      <c r="W328" s="39" t="s">
        <v>70</v>
      </c>
      <c r="X328" s="39" t="s">
        <v>909</v>
      </c>
      <c r="Y328" s="48">
        <v>2</v>
      </c>
      <c r="Z328" s="48">
        <v>3</v>
      </c>
      <c r="AA328" s="48">
        <v>2</v>
      </c>
      <c r="AB328" s="48"/>
      <c r="AC328" s="46">
        <f t="shared" si="27"/>
        <v>7</v>
      </c>
      <c r="AD328" s="50">
        <f t="shared" si="26"/>
        <v>17</v>
      </c>
      <c r="AE328" s="41" t="s">
        <v>79</v>
      </c>
      <c r="AF328" s="39" t="s">
        <v>909</v>
      </c>
      <c r="AG328" s="51"/>
      <c r="AH328" s="51"/>
    </row>
    <row r="329" spans="1:34" s="130" customFormat="1" ht="80.099999999999994" customHeight="1" x14ac:dyDescent="0.25">
      <c r="A329" s="55" t="s">
        <v>921</v>
      </c>
      <c r="B329" s="41" t="s">
        <v>41</v>
      </c>
      <c r="C329" s="39" t="s">
        <v>554</v>
      </c>
      <c r="D329" s="40" t="s">
        <v>922</v>
      </c>
      <c r="E329" s="39" t="s">
        <v>904</v>
      </c>
      <c r="F329" s="39" t="s">
        <v>918</v>
      </c>
      <c r="G329" s="90">
        <v>47.060400000000001</v>
      </c>
      <c r="H329" s="39" t="s">
        <v>557</v>
      </c>
      <c r="I329" s="39" t="s">
        <v>558</v>
      </c>
      <c r="J329" s="53">
        <f t="shared" si="30"/>
        <v>34571.500999568001</v>
      </c>
      <c r="K329" s="80">
        <f t="shared" si="31"/>
        <v>55770.843390512644</v>
      </c>
      <c r="L329" s="45" t="s">
        <v>559</v>
      </c>
      <c r="M329" s="45">
        <f t="shared" si="25"/>
        <v>2624</v>
      </c>
      <c r="N329" s="39" t="s">
        <v>67</v>
      </c>
      <c r="O329" s="38">
        <v>2</v>
      </c>
      <c r="P329" s="38">
        <v>3</v>
      </c>
      <c r="Q329" s="38">
        <v>3</v>
      </c>
      <c r="R329" s="38">
        <v>2</v>
      </c>
      <c r="S329" s="55"/>
      <c r="T329" s="46">
        <f t="shared" si="24"/>
        <v>10</v>
      </c>
      <c r="U329" s="47" t="s">
        <v>165</v>
      </c>
      <c r="V329" s="41">
        <v>150</v>
      </c>
      <c r="W329" s="39" t="s">
        <v>70</v>
      </c>
      <c r="X329" s="39" t="s">
        <v>909</v>
      </c>
      <c r="Y329" s="48">
        <v>2</v>
      </c>
      <c r="Z329" s="48">
        <v>3</v>
      </c>
      <c r="AA329" s="48">
        <v>2</v>
      </c>
      <c r="AB329" s="48"/>
      <c r="AC329" s="46">
        <f t="shared" si="27"/>
        <v>7</v>
      </c>
      <c r="AD329" s="50">
        <f t="shared" si="26"/>
        <v>17</v>
      </c>
      <c r="AE329" s="41" t="s">
        <v>79</v>
      </c>
      <c r="AF329" s="39" t="s">
        <v>909</v>
      </c>
      <c r="AG329" s="51"/>
      <c r="AH329" s="51"/>
    </row>
    <row r="330" spans="1:34" s="130" customFormat="1" ht="80.099999999999994" customHeight="1" x14ac:dyDescent="0.25">
      <c r="A330" s="38" t="s">
        <v>923</v>
      </c>
      <c r="B330" s="39" t="s">
        <v>41</v>
      </c>
      <c r="C330" s="39" t="s">
        <v>554</v>
      </c>
      <c r="D330" s="40" t="s">
        <v>924</v>
      </c>
      <c r="E330" s="39" t="s">
        <v>925</v>
      </c>
      <c r="F330" s="39" t="s">
        <v>905</v>
      </c>
      <c r="G330" s="90">
        <v>47.060400000000001</v>
      </c>
      <c r="H330" s="39" t="s">
        <v>557</v>
      </c>
      <c r="I330" s="39" t="s">
        <v>558</v>
      </c>
      <c r="J330" s="53">
        <f t="shared" si="30"/>
        <v>34571.500999568001</v>
      </c>
      <c r="K330" s="80">
        <f t="shared" si="31"/>
        <v>55770.843390512644</v>
      </c>
      <c r="L330" s="45" t="s">
        <v>559</v>
      </c>
      <c r="M330" s="45">
        <f t="shared" si="25"/>
        <v>2624</v>
      </c>
      <c r="N330" s="39" t="s">
        <v>67</v>
      </c>
      <c r="O330" s="38">
        <v>2</v>
      </c>
      <c r="P330" s="38">
        <v>3</v>
      </c>
      <c r="Q330" s="38">
        <v>3</v>
      </c>
      <c r="R330" s="38">
        <v>2</v>
      </c>
      <c r="S330" s="55"/>
      <c r="T330" s="46">
        <f t="shared" si="24"/>
        <v>10</v>
      </c>
      <c r="U330" s="47" t="s">
        <v>165</v>
      </c>
      <c r="V330" s="39" t="s">
        <v>926</v>
      </c>
      <c r="W330" s="39" t="s">
        <v>927</v>
      </c>
      <c r="X330" s="41"/>
      <c r="Y330" s="48">
        <v>2</v>
      </c>
      <c r="Z330" s="48">
        <v>3</v>
      </c>
      <c r="AA330" s="48">
        <v>2</v>
      </c>
      <c r="AB330" s="48"/>
      <c r="AC330" s="46">
        <f t="shared" si="27"/>
        <v>7</v>
      </c>
      <c r="AD330" s="50">
        <f t="shared" si="26"/>
        <v>17</v>
      </c>
      <c r="AE330" s="41" t="s">
        <v>79</v>
      </c>
      <c r="AF330" s="41"/>
      <c r="AG330" s="51"/>
      <c r="AH330" s="51"/>
    </row>
    <row r="331" spans="1:34" s="130" customFormat="1" ht="80.099999999999994" customHeight="1" x14ac:dyDescent="0.25">
      <c r="A331" s="38" t="s">
        <v>928</v>
      </c>
      <c r="B331" s="39" t="s">
        <v>41</v>
      </c>
      <c r="C331" s="39" t="s">
        <v>554</v>
      </c>
      <c r="D331" s="40" t="s">
        <v>929</v>
      </c>
      <c r="E331" s="39" t="s">
        <v>925</v>
      </c>
      <c r="F331" s="39" t="s">
        <v>905</v>
      </c>
      <c r="G331" s="90">
        <v>47.060400000000001</v>
      </c>
      <c r="H331" s="39" t="s">
        <v>557</v>
      </c>
      <c r="I331" s="39" t="s">
        <v>558</v>
      </c>
      <c r="J331" s="53">
        <f t="shared" si="30"/>
        <v>34571.500999568001</v>
      </c>
      <c r="K331" s="80">
        <f t="shared" si="31"/>
        <v>55770.843390512644</v>
      </c>
      <c r="L331" s="45" t="s">
        <v>559</v>
      </c>
      <c r="M331" s="45">
        <f t="shared" si="25"/>
        <v>2624</v>
      </c>
      <c r="N331" s="39" t="s">
        <v>67</v>
      </c>
      <c r="O331" s="38">
        <v>2</v>
      </c>
      <c r="P331" s="38">
        <v>3</v>
      </c>
      <c r="Q331" s="38">
        <v>3</v>
      </c>
      <c r="R331" s="38">
        <v>2</v>
      </c>
      <c r="S331" s="55"/>
      <c r="T331" s="46">
        <f t="shared" si="24"/>
        <v>10</v>
      </c>
      <c r="U331" s="47" t="s">
        <v>165</v>
      </c>
      <c r="V331" s="39" t="s">
        <v>926</v>
      </c>
      <c r="W331" s="39" t="s">
        <v>927</v>
      </c>
      <c r="X331" s="41"/>
      <c r="Y331" s="48">
        <v>2</v>
      </c>
      <c r="Z331" s="48">
        <v>3</v>
      </c>
      <c r="AA331" s="48">
        <v>2</v>
      </c>
      <c r="AB331" s="48"/>
      <c r="AC331" s="46">
        <f t="shared" si="27"/>
        <v>7</v>
      </c>
      <c r="AD331" s="50">
        <f t="shared" si="26"/>
        <v>17</v>
      </c>
      <c r="AE331" s="41" t="s">
        <v>79</v>
      </c>
      <c r="AF331" s="41"/>
      <c r="AG331" s="51"/>
      <c r="AH331" s="51"/>
    </row>
    <row r="332" spans="1:34" s="130" customFormat="1" ht="80.099999999999994" customHeight="1" x14ac:dyDescent="0.25">
      <c r="A332" s="38" t="s">
        <v>930</v>
      </c>
      <c r="B332" s="39" t="s">
        <v>41</v>
      </c>
      <c r="C332" s="39" t="s">
        <v>554</v>
      </c>
      <c r="D332" s="40" t="s">
        <v>931</v>
      </c>
      <c r="E332" s="39" t="s">
        <v>925</v>
      </c>
      <c r="F332" s="39" t="s">
        <v>905</v>
      </c>
      <c r="G332" s="90">
        <v>47.060400000000001</v>
      </c>
      <c r="H332" s="39" t="s">
        <v>557</v>
      </c>
      <c r="I332" s="39" t="s">
        <v>558</v>
      </c>
      <c r="J332" s="53">
        <f t="shared" si="30"/>
        <v>34571.500999568001</v>
      </c>
      <c r="K332" s="80">
        <f t="shared" si="31"/>
        <v>55770.843390512644</v>
      </c>
      <c r="L332" s="45" t="s">
        <v>559</v>
      </c>
      <c r="M332" s="45">
        <f t="shared" si="25"/>
        <v>2624</v>
      </c>
      <c r="N332" s="39" t="s">
        <v>67</v>
      </c>
      <c r="O332" s="38">
        <v>2</v>
      </c>
      <c r="P332" s="38">
        <v>3</v>
      </c>
      <c r="Q332" s="38">
        <v>3</v>
      </c>
      <c r="R332" s="38">
        <v>2</v>
      </c>
      <c r="S332" s="55"/>
      <c r="T332" s="46">
        <f t="shared" si="24"/>
        <v>10</v>
      </c>
      <c r="U332" s="47" t="s">
        <v>165</v>
      </c>
      <c r="V332" s="39" t="s">
        <v>926</v>
      </c>
      <c r="W332" s="39" t="s">
        <v>927</v>
      </c>
      <c r="X332" s="41"/>
      <c r="Y332" s="48">
        <v>2</v>
      </c>
      <c r="Z332" s="48">
        <v>3</v>
      </c>
      <c r="AA332" s="48">
        <v>2</v>
      </c>
      <c r="AB332" s="48"/>
      <c r="AC332" s="46">
        <f t="shared" si="27"/>
        <v>7</v>
      </c>
      <c r="AD332" s="50">
        <f t="shared" si="26"/>
        <v>17</v>
      </c>
      <c r="AE332" s="41" t="s">
        <v>79</v>
      </c>
      <c r="AF332" s="41"/>
      <c r="AG332" s="51"/>
      <c r="AH332" s="51"/>
    </row>
    <row r="333" spans="1:34" s="130" customFormat="1" ht="80.099999999999994" customHeight="1" x14ac:dyDescent="0.25">
      <c r="A333" s="55" t="s">
        <v>1344</v>
      </c>
      <c r="B333" s="41" t="s">
        <v>1228</v>
      </c>
      <c r="C333" s="39" t="s">
        <v>554</v>
      </c>
      <c r="D333" s="40" t="s">
        <v>1345</v>
      </c>
      <c r="E333" s="39" t="s">
        <v>1346</v>
      </c>
      <c r="F333" s="39" t="s">
        <v>901</v>
      </c>
      <c r="G333" s="39">
        <v>47.060400000000001</v>
      </c>
      <c r="H333" s="39" t="s">
        <v>162</v>
      </c>
      <c r="I333" s="39" t="s">
        <v>163</v>
      </c>
      <c r="J333" s="42">
        <v>34569.599999999999</v>
      </c>
      <c r="K333" s="42">
        <v>64896</v>
      </c>
      <c r="L333" s="44">
        <v>5248</v>
      </c>
      <c r="M333" s="45">
        <f t="shared" si="25"/>
        <v>2624</v>
      </c>
      <c r="N333" s="39" t="s">
        <v>1231</v>
      </c>
      <c r="O333" s="38">
        <v>2</v>
      </c>
      <c r="P333" s="38">
        <v>3</v>
      </c>
      <c r="Q333" s="38">
        <v>3</v>
      </c>
      <c r="R333" s="38">
        <v>2</v>
      </c>
      <c r="S333" s="55"/>
      <c r="T333" s="46">
        <f t="shared" si="24"/>
        <v>10</v>
      </c>
      <c r="U333" s="47" t="s">
        <v>165</v>
      </c>
      <c r="V333" s="41">
        <v>480</v>
      </c>
      <c r="W333" s="39" t="s">
        <v>244</v>
      </c>
      <c r="X333" s="39" t="s">
        <v>71</v>
      </c>
      <c r="Y333" s="48">
        <v>2</v>
      </c>
      <c r="Z333" s="48">
        <v>2</v>
      </c>
      <c r="AA333" s="48">
        <v>3</v>
      </c>
      <c r="AB333" s="48"/>
      <c r="AC333" s="46">
        <f t="shared" si="27"/>
        <v>7</v>
      </c>
      <c r="AD333" s="50">
        <f t="shared" si="26"/>
        <v>17</v>
      </c>
      <c r="AE333" s="41" t="s">
        <v>79</v>
      </c>
      <c r="AF333" s="41"/>
      <c r="AG333" s="51"/>
      <c r="AH333" s="51"/>
    </row>
    <row r="334" spans="1:34" s="130" customFormat="1" ht="80.099999999999994" customHeight="1" x14ac:dyDescent="0.25">
      <c r="A334" s="55" t="s">
        <v>1075</v>
      </c>
      <c r="B334" s="41" t="s">
        <v>41</v>
      </c>
      <c r="C334" s="39" t="s">
        <v>554</v>
      </c>
      <c r="D334" s="40" t="s">
        <v>1076</v>
      </c>
      <c r="E334" s="39" t="s">
        <v>1077</v>
      </c>
      <c r="F334" s="39" t="s">
        <v>901</v>
      </c>
      <c r="G334" s="41">
        <v>47.060400000000001</v>
      </c>
      <c r="H334" s="41" t="s">
        <v>162</v>
      </c>
      <c r="I334" s="39" t="s">
        <v>163</v>
      </c>
      <c r="J334" s="42">
        <v>34569.599999999999</v>
      </c>
      <c r="K334" s="80">
        <f>26.812905476*2080</f>
        <v>55770.843390080001</v>
      </c>
      <c r="L334" s="44">
        <v>5248</v>
      </c>
      <c r="M334" s="45">
        <f t="shared" si="25"/>
        <v>2624</v>
      </c>
      <c r="N334" s="39" t="s">
        <v>67</v>
      </c>
      <c r="O334" s="38">
        <v>2</v>
      </c>
      <c r="P334" s="38">
        <v>3</v>
      </c>
      <c r="Q334" s="38">
        <v>3</v>
      </c>
      <c r="R334" s="38">
        <v>2</v>
      </c>
      <c r="S334" s="55"/>
      <c r="T334" s="46">
        <f t="shared" si="24"/>
        <v>10</v>
      </c>
      <c r="U334" s="47" t="s">
        <v>165</v>
      </c>
      <c r="V334" s="41">
        <v>480</v>
      </c>
      <c r="W334" s="39" t="s">
        <v>142</v>
      </c>
      <c r="X334" s="39" t="s">
        <v>1078</v>
      </c>
      <c r="Y334" s="55">
        <v>2</v>
      </c>
      <c r="Z334" s="48">
        <v>2</v>
      </c>
      <c r="AA334" s="48">
        <v>1</v>
      </c>
      <c r="AB334" s="48"/>
      <c r="AC334" s="46">
        <f t="shared" si="27"/>
        <v>5</v>
      </c>
      <c r="AD334" s="50">
        <f t="shared" si="26"/>
        <v>15</v>
      </c>
      <c r="AE334" s="41" t="s">
        <v>288</v>
      </c>
      <c r="AF334" s="39" t="s">
        <v>1079</v>
      </c>
      <c r="AG334" s="51"/>
      <c r="AH334" s="51"/>
    </row>
    <row r="335" spans="1:34" s="130" customFormat="1" ht="80.099999999999994" customHeight="1" x14ac:dyDescent="0.25">
      <c r="A335" s="55" t="s">
        <v>1080</v>
      </c>
      <c r="B335" s="41" t="s">
        <v>41</v>
      </c>
      <c r="C335" s="39" t="s">
        <v>554</v>
      </c>
      <c r="D335" s="40" t="s">
        <v>1081</v>
      </c>
      <c r="E335" s="39" t="s">
        <v>1077</v>
      </c>
      <c r="F335" s="39" t="s">
        <v>901</v>
      </c>
      <c r="G335" s="41">
        <v>47.060400000000001</v>
      </c>
      <c r="H335" s="41" t="s">
        <v>162</v>
      </c>
      <c r="I335" s="39" t="s">
        <v>163</v>
      </c>
      <c r="J335" s="42">
        <v>34569.599999999999</v>
      </c>
      <c r="K335" s="42">
        <v>64896</v>
      </c>
      <c r="L335" s="44">
        <v>5248</v>
      </c>
      <c r="M335" s="45">
        <f t="shared" si="25"/>
        <v>2624</v>
      </c>
      <c r="N335" s="39" t="s">
        <v>67</v>
      </c>
      <c r="O335" s="38">
        <v>2</v>
      </c>
      <c r="P335" s="38">
        <v>3</v>
      </c>
      <c r="Q335" s="38">
        <v>3</v>
      </c>
      <c r="R335" s="38">
        <v>2</v>
      </c>
      <c r="S335" s="55"/>
      <c r="T335" s="46">
        <f t="shared" si="24"/>
        <v>10</v>
      </c>
      <c r="U335" s="47" t="s">
        <v>165</v>
      </c>
      <c r="V335" s="41">
        <v>480</v>
      </c>
      <c r="W335" s="39" t="s">
        <v>142</v>
      </c>
      <c r="X335" s="39" t="s">
        <v>1078</v>
      </c>
      <c r="Y335" s="48">
        <v>2</v>
      </c>
      <c r="Z335" s="48">
        <v>2</v>
      </c>
      <c r="AA335" s="48">
        <v>1</v>
      </c>
      <c r="AB335" s="48"/>
      <c r="AC335" s="46">
        <f t="shared" si="27"/>
        <v>5</v>
      </c>
      <c r="AD335" s="50">
        <f t="shared" si="26"/>
        <v>15</v>
      </c>
      <c r="AE335" s="41" t="s">
        <v>288</v>
      </c>
      <c r="AF335" s="39" t="s">
        <v>1082</v>
      </c>
      <c r="AG335" s="51"/>
      <c r="AH335" s="51"/>
    </row>
    <row r="336" spans="1:34" s="130" customFormat="1" ht="80.099999999999994" customHeight="1" x14ac:dyDescent="0.25">
      <c r="A336" s="55" t="s">
        <v>1083</v>
      </c>
      <c r="B336" s="41" t="s">
        <v>41</v>
      </c>
      <c r="C336" s="39" t="s">
        <v>554</v>
      </c>
      <c r="D336" s="40" t="s">
        <v>1084</v>
      </c>
      <c r="E336" s="39" t="s">
        <v>1077</v>
      </c>
      <c r="F336" s="39" t="s">
        <v>901</v>
      </c>
      <c r="G336" s="41">
        <v>47.060400000000001</v>
      </c>
      <c r="H336" s="41" t="s">
        <v>162</v>
      </c>
      <c r="I336" s="39" t="s">
        <v>163</v>
      </c>
      <c r="J336" s="42">
        <v>34569.599999999999</v>
      </c>
      <c r="K336" s="42">
        <v>64896</v>
      </c>
      <c r="L336" s="44">
        <v>5248</v>
      </c>
      <c r="M336" s="45">
        <f t="shared" si="25"/>
        <v>2624</v>
      </c>
      <c r="N336" s="39" t="s">
        <v>67</v>
      </c>
      <c r="O336" s="38">
        <v>2</v>
      </c>
      <c r="P336" s="38">
        <v>3</v>
      </c>
      <c r="Q336" s="38">
        <v>3</v>
      </c>
      <c r="R336" s="38">
        <v>2</v>
      </c>
      <c r="S336" s="55"/>
      <c r="T336" s="46">
        <f t="shared" si="24"/>
        <v>10</v>
      </c>
      <c r="U336" s="47" t="s">
        <v>165</v>
      </c>
      <c r="V336" s="41">
        <v>480</v>
      </c>
      <c r="W336" s="39" t="s">
        <v>142</v>
      </c>
      <c r="X336" s="39" t="s">
        <v>1078</v>
      </c>
      <c r="Y336" s="48">
        <v>2</v>
      </c>
      <c r="Z336" s="48">
        <v>2</v>
      </c>
      <c r="AA336" s="48">
        <v>1</v>
      </c>
      <c r="AB336" s="48"/>
      <c r="AC336" s="46">
        <f t="shared" si="27"/>
        <v>5</v>
      </c>
      <c r="AD336" s="50">
        <f t="shared" si="26"/>
        <v>15</v>
      </c>
      <c r="AE336" s="41" t="s">
        <v>288</v>
      </c>
      <c r="AF336" s="39" t="s">
        <v>1082</v>
      </c>
      <c r="AG336" s="51"/>
      <c r="AH336" s="51"/>
    </row>
    <row r="337" spans="1:34" s="130" customFormat="1" ht="80.099999999999994" customHeight="1" x14ac:dyDescent="0.25">
      <c r="A337" s="55" t="s">
        <v>1085</v>
      </c>
      <c r="B337" s="41" t="s">
        <v>41</v>
      </c>
      <c r="C337" s="39" t="s">
        <v>554</v>
      </c>
      <c r="D337" s="40" t="s">
        <v>1086</v>
      </c>
      <c r="E337" s="39" t="s">
        <v>904</v>
      </c>
      <c r="F337" s="39" t="s">
        <v>1550</v>
      </c>
      <c r="G337" s="90">
        <v>47.060499999999998</v>
      </c>
      <c r="H337" s="39" t="s">
        <v>582</v>
      </c>
      <c r="I337" s="39" t="s">
        <v>583</v>
      </c>
      <c r="J337" s="53">
        <f t="shared" ref="J337:J340" si="32">16.6209139421*2080</f>
        <v>34571.500999568001</v>
      </c>
      <c r="K337" s="80">
        <f t="shared" ref="K337:K340" si="33">26.812905476*2080</f>
        <v>55770.843390080001</v>
      </c>
      <c r="L337" s="45" t="s">
        <v>587</v>
      </c>
      <c r="M337" s="45">
        <f t="shared" si="25"/>
        <v>714.5</v>
      </c>
      <c r="N337" s="39" t="s">
        <v>67</v>
      </c>
      <c r="O337" s="38">
        <v>2</v>
      </c>
      <c r="P337" s="38">
        <v>2</v>
      </c>
      <c r="Q337" s="38">
        <v>3</v>
      </c>
      <c r="R337" s="38">
        <v>2</v>
      </c>
      <c r="S337" s="55"/>
      <c r="T337" s="46">
        <f t="shared" si="24"/>
        <v>9</v>
      </c>
      <c r="U337" s="47" t="s">
        <v>123</v>
      </c>
      <c r="V337" s="41">
        <v>150</v>
      </c>
      <c r="W337" s="39" t="s">
        <v>70</v>
      </c>
      <c r="X337" s="39" t="s">
        <v>909</v>
      </c>
      <c r="Y337" s="48">
        <v>2</v>
      </c>
      <c r="Z337" s="48">
        <v>3</v>
      </c>
      <c r="AA337" s="48">
        <v>2</v>
      </c>
      <c r="AB337" s="48"/>
      <c r="AC337" s="46">
        <f t="shared" si="27"/>
        <v>7</v>
      </c>
      <c r="AD337" s="50">
        <f t="shared" si="26"/>
        <v>16</v>
      </c>
      <c r="AE337" s="41" t="s">
        <v>288</v>
      </c>
      <c r="AF337" s="39" t="s">
        <v>906</v>
      </c>
      <c r="AG337" s="51"/>
      <c r="AH337" s="51"/>
    </row>
    <row r="338" spans="1:34" s="130" customFormat="1" ht="80.099999999999994" customHeight="1" x14ac:dyDescent="0.25">
      <c r="A338" s="55" t="s">
        <v>1087</v>
      </c>
      <c r="B338" s="41" t="s">
        <v>41</v>
      </c>
      <c r="C338" s="39" t="s">
        <v>554</v>
      </c>
      <c r="D338" s="110" t="s">
        <v>1088</v>
      </c>
      <c r="E338" s="39" t="s">
        <v>904</v>
      </c>
      <c r="F338" s="39" t="s">
        <v>1550</v>
      </c>
      <c r="G338" s="90">
        <v>47.060499999999998</v>
      </c>
      <c r="H338" s="39" t="s">
        <v>582</v>
      </c>
      <c r="I338" s="39" t="s">
        <v>583</v>
      </c>
      <c r="J338" s="53">
        <f t="shared" si="32"/>
        <v>34571.500999568001</v>
      </c>
      <c r="K338" s="80">
        <f t="shared" si="33"/>
        <v>55770.843390080001</v>
      </c>
      <c r="L338" s="45" t="s">
        <v>587</v>
      </c>
      <c r="M338" s="45">
        <f t="shared" si="25"/>
        <v>714.5</v>
      </c>
      <c r="N338" s="39" t="s">
        <v>67</v>
      </c>
      <c r="O338" s="38">
        <v>2</v>
      </c>
      <c r="P338" s="38">
        <v>2</v>
      </c>
      <c r="Q338" s="38">
        <v>3</v>
      </c>
      <c r="R338" s="38">
        <v>2</v>
      </c>
      <c r="S338" s="55"/>
      <c r="T338" s="46">
        <f t="shared" si="24"/>
        <v>9</v>
      </c>
      <c r="U338" s="47" t="s">
        <v>123</v>
      </c>
      <c r="V338" s="41">
        <v>150</v>
      </c>
      <c r="W338" s="39" t="s">
        <v>70</v>
      </c>
      <c r="X338" s="39" t="s">
        <v>909</v>
      </c>
      <c r="Y338" s="48">
        <v>2</v>
      </c>
      <c r="Z338" s="48">
        <v>3</v>
      </c>
      <c r="AA338" s="48">
        <v>2</v>
      </c>
      <c r="AB338" s="48"/>
      <c r="AC338" s="46">
        <f t="shared" si="27"/>
        <v>7</v>
      </c>
      <c r="AD338" s="50">
        <f t="shared" si="26"/>
        <v>16</v>
      </c>
      <c r="AE338" s="41" t="s">
        <v>288</v>
      </c>
      <c r="AF338" s="39" t="s">
        <v>906</v>
      </c>
      <c r="AG338" s="51"/>
      <c r="AH338" s="51"/>
    </row>
    <row r="339" spans="1:34" s="130" customFormat="1" ht="80.099999999999994" customHeight="1" x14ac:dyDescent="0.25">
      <c r="A339" s="55" t="s">
        <v>1089</v>
      </c>
      <c r="B339" s="41" t="s">
        <v>41</v>
      </c>
      <c r="C339" s="39" t="s">
        <v>554</v>
      </c>
      <c r="D339" s="40" t="s">
        <v>1090</v>
      </c>
      <c r="E339" s="39" t="s">
        <v>904</v>
      </c>
      <c r="F339" s="39" t="s">
        <v>1550</v>
      </c>
      <c r="G339" s="90">
        <v>47.060499999999998</v>
      </c>
      <c r="H339" s="39" t="s">
        <v>582</v>
      </c>
      <c r="I339" s="39" t="s">
        <v>583</v>
      </c>
      <c r="J339" s="53">
        <f t="shared" si="32"/>
        <v>34571.500999568001</v>
      </c>
      <c r="K339" s="80">
        <f t="shared" si="33"/>
        <v>55770.843390080001</v>
      </c>
      <c r="L339" s="45" t="s">
        <v>587</v>
      </c>
      <c r="M339" s="45">
        <f t="shared" si="25"/>
        <v>714.5</v>
      </c>
      <c r="N339" s="39" t="s">
        <v>67</v>
      </c>
      <c r="O339" s="38">
        <v>2</v>
      </c>
      <c r="P339" s="38">
        <v>2</v>
      </c>
      <c r="Q339" s="38">
        <v>3</v>
      </c>
      <c r="R339" s="38">
        <v>2</v>
      </c>
      <c r="S339" s="55"/>
      <c r="T339" s="46">
        <f t="shared" si="24"/>
        <v>9</v>
      </c>
      <c r="U339" s="47" t="s">
        <v>123</v>
      </c>
      <c r="V339" s="41">
        <v>150</v>
      </c>
      <c r="W339" s="39" t="s">
        <v>70</v>
      </c>
      <c r="X339" s="39" t="s">
        <v>909</v>
      </c>
      <c r="Y339" s="48">
        <v>2</v>
      </c>
      <c r="Z339" s="48">
        <v>3</v>
      </c>
      <c r="AA339" s="48">
        <v>2</v>
      </c>
      <c r="AB339" s="48"/>
      <c r="AC339" s="46">
        <f t="shared" si="27"/>
        <v>7</v>
      </c>
      <c r="AD339" s="50">
        <f t="shared" si="26"/>
        <v>16</v>
      </c>
      <c r="AE339" s="41" t="s">
        <v>288</v>
      </c>
      <c r="AF339" s="39" t="s">
        <v>1079</v>
      </c>
      <c r="AG339" s="51"/>
      <c r="AH339" s="51"/>
    </row>
    <row r="340" spans="1:34" s="130" customFormat="1" ht="80.099999999999994" customHeight="1" x14ac:dyDescent="0.25">
      <c r="A340" s="55" t="s">
        <v>1091</v>
      </c>
      <c r="B340" s="41" t="s">
        <v>41</v>
      </c>
      <c r="C340" s="39" t="s">
        <v>554</v>
      </c>
      <c r="D340" s="40" t="s">
        <v>1092</v>
      </c>
      <c r="E340" s="39" t="s">
        <v>904</v>
      </c>
      <c r="F340" s="39" t="s">
        <v>1550</v>
      </c>
      <c r="G340" s="90">
        <v>47.060499999999998</v>
      </c>
      <c r="H340" s="39" t="s">
        <v>582</v>
      </c>
      <c r="I340" s="39" t="s">
        <v>583</v>
      </c>
      <c r="J340" s="53">
        <f t="shared" si="32"/>
        <v>34571.500999568001</v>
      </c>
      <c r="K340" s="80">
        <f t="shared" si="33"/>
        <v>55770.843390080001</v>
      </c>
      <c r="L340" s="45" t="s">
        <v>587</v>
      </c>
      <c r="M340" s="45">
        <f t="shared" si="25"/>
        <v>714.5</v>
      </c>
      <c r="N340" s="39" t="s">
        <v>67</v>
      </c>
      <c r="O340" s="38">
        <v>2</v>
      </c>
      <c r="P340" s="38">
        <v>2</v>
      </c>
      <c r="Q340" s="38">
        <v>3</v>
      </c>
      <c r="R340" s="38">
        <v>2</v>
      </c>
      <c r="S340" s="55"/>
      <c r="T340" s="46">
        <f t="shared" si="24"/>
        <v>9</v>
      </c>
      <c r="U340" s="47" t="s">
        <v>123</v>
      </c>
      <c r="V340" s="41">
        <v>150</v>
      </c>
      <c r="W340" s="39" t="s">
        <v>70</v>
      </c>
      <c r="X340" s="39" t="s">
        <v>909</v>
      </c>
      <c r="Y340" s="48">
        <v>2</v>
      </c>
      <c r="Z340" s="48">
        <v>3</v>
      </c>
      <c r="AA340" s="48">
        <v>2</v>
      </c>
      <c r="AB340" s="48"/>
      <c r="AC340" s="46">
        <f t="shared" si="27"/>
        <v>7</v>
      </c>
      <c r="AD340" s="50">
        <f t="shared" si="26"/>
        <v>16</v>
      </c>
      <c r="AE340" s="41" t="s">
        <v>288</v>
      </c>
      <c r="AF340" s="39" t="s">
        <v>1079</v>
      </c>
      <c r="AG340" s="51"/>
      <c r="AH340" s="51"/>
    </row>
    <row r="341" spans="1:34" s="130" customFormat="1" ht="80.099999999999994" customHeight="1" x14ac:dyDescent="0.25">
      <c r="A341" s="55" t="s">
        <v>1093</v>
      </c>
      <c r="B341" s="41" t="s">
        <v>41</v>
      </c>
      <c r="C341" s="39" t="s">
        <v>554</v>
      </c>
      <c r="D341" s="40" t="s">
        <v>1094</v>
      </c>
      <c r="E341" s="39" t="s">
        <v>1095</v>
      </c>
      <c r="F341" s="39" t="s">
        <v>1096</v>
      </c>
      <c r="G341" s="41">
        <v>49.020499999999998</v>
      </c>
      <c r="H341" s="41" t="s">
        <v>1097</v>
      </c>
      <c r="I341" s="39" t="s">
        <v>1098</v>
      </c>
      <c r="J341" s="42">
        <v>35776</v>
      </c>
      <c r="K341" s="42">
        <v>56243.199999999997</v>
      </c>
      <c r="L341" s="44">
        <v>17614</v>
      </c>
      <c r="M341" s="45">
        <f t="shared" si="25"/>
        <v>8807</v>
      </c>
      <c r="N341" s="39" t="s">
        <v>67</v>
      </c>
      <c r="O341" s="38">
        <v>1</v>
      </c>
      <c r="P341" s="38">
        <v>3</v>
      </c>
      <c r="Q341" s="38">
        <v>3</v>
      </c>
      <c r="R341" s="38">
        <v>2</v>
      </c>
      <c r="S341" s="55"/>
      <c r="T341" s="46">
        <f t="shared" si="24"/>
        <v>9</v>
      </c>
      <c r="U341" s="47" t="s">
        <v>573</v>
      </c>
      <c r="V341" s="41">
        <v>180</v>
      </c>
      <c r="W341" s="39" t="s">
        <v>244</v>
      </c>
      <c r="X341" s="39" t="s">
        <v>1099</v>
      </c>
      <c r="Y341" s="48">
        <v>1</v>
      </c>
      <c r="Z341" s="48">
        <v>3</v>
      </c>
      <c r="AA341" s="48">
        <v>2</v>
      </c>
      <c r="AB341" s="48"/>
      <c r="AC341" s="46">
        <f t="shared" si="27"/>
        <v>6</v>
      </c>
      <c r="AD341" s="50">
        <f t="shared" si="26"/>
        <v>15</v>
      </c>
      <c r="AE341" s="41" t="s">
        <v>288</v>
      </c>
      <c r="AF341" s="39" t="s">
        <v>1100</v>
      </c>
      <c r="AG341" s="51"/>
      <c r="AH341" s="51"/>
    </row>
    <row r="342" spans="1:34" s="130" customFormat="1" ht="80.099999999999994" customHeight="1" x14ac:dyDescent="0.25">
      <c r="A342" s="55" t="s">
        <v>1101</v>
      </c>
      <c r="B342" s="41" t="s">
        <v>41</v>
      </c>
      <c r="C342" s="39" t="s">
        <v>554</v>
      </c>
      <c r="D342" s="40" t="s">
        <v>1102</v>
      </c>
      <c r="E342" s="39" t="s">
        <v>1103</v>
      </c>
      <c r="F342" s="39" t="s">
        <v>1096</v>
      </c>
      <c r="G342" s="41">
        <v>49.020499999999998</v>
      </c>
      <c r="H342" s="41" t="s">
        <v>1097</v>
      </c>
      <c r="I342" s="39" t="s">
        <v>1098</v>
      </c>
      <c r="J342" s="42">
        <v>35776</v>
      </c>
      <c r="K342" s="42">
        <v>56243.199999999997</v>
      </c>
      <c r="L342" s="44">
        <v>17614</v>
      </c>
      <c r="M342" s="45">
        <f t="shared" si="25"/>
        <v>8807</v>
      </c>
      <c r="N342" s="39" t="s">
        <v>67</v>
      </c>
      <c r="O342" s="38">
        <v>1</v>
      </c>
      <c r="P342" s="38">
        <v>3</v>
      </c>
      <c r="Q342" s="38">
        <v>3</v>
      </c>
      <c r="R342" s="38">
        <v>2</v>
      </c>
      <c r="S342" s="55"/>
      <c r="T342" s="46">
        <f t="shared" si="24"/>
        <v>9</v>
      </c>
      <c r="U342" s="47" t="s">
        <v>573</v>
      </c>
      <c r="V342" s="41">
        <v>180</v>
      </c>
      <c r="W342" s="39" t="s">
        <v>244</v>
      </c>
      <c r="X342" s="39" t="s">
        <v>1099</v>
      </c>
      <c r="Y342" s="48">
        <v>1</v>
      </c>
      <c r="Z342" s="48">
        <v>3</v>
      </c>
      <c r="AA342" s="48">
        <v>2</v>
      </c>
      <c r="AB342" s="48"/>
      <c r="AC342" s="46">
        <f t="shared" si="27"/>
        <v>6</v>
      </c>
      <c r="AD342" s="50">
        <f t="shared" si="26"/>
        <v>15</v>
      </c>
      <c r="AE342" s="41" t="s">
        <v>288</v>
      </c>
      <c r="AF342" s="39" t="s">
        <v>1100</v>
      </c>
      <c r="AG342" s="51"/>
      <c r="AH342" s="51"/>
    </row>
    <row r="343" spans="1:34" s="130" customFormat="1" ht="80.099999999999994" customHeight="1" x14ac:dyDescent="0.25">
      <c r="A343" s="55" t="s">
        <v>1104</v>
      </c>
      <c r="B343" s="41" t="s">
        <v>41</v>
      </c>
      <c r="C343" s="39" t="s">
        <v>554</v>
      </c>
      <c r="D343" s="40" t="s">
        <v>1105</v>
      </c>
      <c r="E343" s="39" t="s">
        <v>1103</v>
      </c>
      <c r="F343" s="39" t="s">
        <v>1106</v>
      </c>
      <c r="G343" s="41">
        <v>47.060499999999998</v>
      </c>
      <c r="H343" s="41" t="s">
        <v>1107</v>
      </c>
      <c r="I343" s="39" t="s">
        <v>1098</v>
      </c>
      <c r="J343" s="42">
        <v>34569.599999999999</v>
      </c>
      <c r="K343" s="42">
        <v>64896</v>
      </c>
      <c r="L343" s="44">
        <v>1429</v>
      </c>
      <c r="M343" s="45">
        <f t="shared" si="25"/>
        <v>714.5</v>
      </c>
      <c r="N343" s="39" t="s">
        <v>67</v>
      </c>
      <c r="O343" s="38">
        <v>1</v>
      </c>
      <c r="P343" s="38">
        <v>3</v>
      </c>
      <c r="Q343" s="38">
        <v>3</v>
      </c>
      <c r="R343" s="38">
        <v>2</v>
      </c>
      <c r="S343" s="55"/>
      <c r="T343" s="46">
        <f t="shared" si="24"/>
        <v>9</v>
      </c>
      <c r="U343" s="47" t="s">
        <v>573</v>
      </c>
      <c r="V343" s="41">
        <v>180</v>
      </c>
      <c r="W343" s="39" t="s">
        <v>244</v>
      </c>
      <c r="X343" s="39" t="s">
        <v>1099</v>
      </c>
      <c r="Y343" s="48">
        <v>1</v>
      </c>
      <c r="Z343" s="48">
        <v>3</v>
      </c>
      <c r="AA343" s="48">
        <v>2</v>
      </c>
      <c r="AB343" s="48"/>
      <c r="AC343" s="46">
        <f t="shared" si="27"/>
        <v>6</v>
      </c>
      <c r="AD343" s="50">
        <f t="shared" si="26"/>
        <v>15</v>
      </c>
      <c r="AE343" s="41" t="s">
        <v>288</v>
      </c>
      <c r="AF343" s="39" t="s">
        <v>1100</v>
      </c>
      <c r="AG343" s="51"/>
      <c r="AH343" s="51"/>
    </row>
    <row r="344" spans="1:34" s="130" customFormat="1" ht="80.099999999999994" customHeight="1" x14ac:dyDescent="0.25">
      <c r="A344" s="55" t="s">
        <v>1108</v>
      </c>
      <c r="B344" s="41" t="s">
        <v>41</v>
      </c>
      <c r="C344" s="39" t="s">
        <v>554</v>
      </c>
      <c r="D344" s="40" t="s">
        <v>1109</v>
      </c>
      <c r="E344" s="39" t="s">
        <v>1110</v>
      </c>
      <c r="F344" s="39" t="s">
        <v>918</v>
      </c>
      <c r="G344" s="41">
        <v>47.060299999999998</v>
      </c>
      <c r="H344" s="41" t="s">
        <v>1111</v>
      </c>
      <c r="I344" s="39" t="s">
        <v>1112</v>
      </c>
      <c r="J344" s="42">
        <v>34569.599999999999</v>
      </c>
      <c r="K344" s="42">
        <v>64896</v>
      </c>
      <c r="L344" s="44">
        <v>1429</v>
      </c>
      <c r="M344" s="45">
        <f t="shared" si="25"/>
        <v>714.5</v>
      </c>
      <c r="N344" s="39" t="s">
        <v>67</v>
      </c>
      <c r="O344" s="38">
        <v>2</v>
      </c>
      <c r="P344" s="38">
        <v>2</v>
      </c>
      <c r="Q344" s="38">
        <v>3</v>
      </c>
      <c r="R344" s="38">
        <v>2</v>
      </c>
      <c r="S344" s="55"/>
      <c r="T344" s="46">
        <f t="shared" si="24"/>
        <v>9</v>
      </c>
      <c r="U344" s="47" t="s">
        <v>1113</v>
      </c>
      <c r="V344" s="41">
        <v>1020</v>
      </c>
      <c r="W344" s="39" t="s">
        <v>142</v>
      </c>
      <c r="X344" s="39" t="s">
        <v>71</v>
      </c>
      <c r="Y344" s="48">
        <v>2</v>
      </c>
      <c r="Z344" s="48">
        <v>1</v>
      </c>
      <c r="AA344" s="48">
        <v>3</v>
      </c>
      <c r="AB344" s="48"/>
      <c r="AC344" s="46">
        <f t="shared" si="27"/>
        <v>6</v>
      </c>
      <c r="AD344" s="50">
        <f t="shared" si="26"/>
        <v>15</v>
      </c>
      <c r="AE344" s="41" t="s">
        <v>288</v>
      </c>
      <c r="AF344" s="39" t="s">
        <v>1082</v>
      </c>
      <c r="AG344" s="51"/>
      <c r="AH344" s="51"/>
    </row>
    <row r="345" spans="1:34" s="130" customFormat="1" ht="80.099999999999994" customHeight="1" x14ac:dyDescent="0.25">
      <c r="A345" s="55" t="s">
        <v>1114</v>
      </c>
      <c r="B345" s="41" t="s">
        <v>41</v>
      </c>
      <c r="C345" s="39" t="s">
        <v>554</v>
      </c>
      <c r="D345" s="40" t="s">
        <v>1115</v>
      </c>
      <c r="E345" s="39" t="s">
        <v>1116</v>
      </c>
      <c r="F345" s="39" t="s">
        <v>1117</v>
      </c>
      <c r="G345" s="41">
        <v>49.010899999999999</v>
      </c>
      <c r="H345" s="41" t="s">
        <v>1118</v>
      </c>
      <c r="I345" s="39" t="s">
        <v>1119</v>
      </c>
      <c r="J345" s="42">
        <v>36483.199999999997</v>
      </c>
      <c r="K345" s="42">
        <v>83720</v>
      </c>
      <c r="L345" s="44">
        <v>246</v>
      </c>
      <c r="M345" s="45">
        <f t="shared" si="25"/>
        <v>123</v>
      </c>
      <c r="N345" s="39" t="s">
        <v>67</v>
      </c>
      <c r="O345" s="38">
        <v>2</v>
      </c>
      <c r="P345" s="38">
        <v>1</v>
      </c>
      <c r="Q345" s="38">
        <v>3</v>
      </c>
      <c r="R345" s="38">
        <v>2</v>
      </c>
      <c r="S345" s="38">
        <v>1</v>
      </c>
      <c r="T345" s="46">
        <f t="shared" si="24"/>
        <v>9</v>
      </c>
      <c r="U345" s="47" t="s">
        <v>1120</v>
      </c>
      <c r="V345" s="41">
        <v>40</v>
      </c>
      <c r="W345" s="39" t="s">
        <v>78</v>
      </c>
      <c r="X345" s="39" t="s">
        <v>71</v>
      </c>
      <c r="Y345" s="48">
        <v>2</v>
      </c>
      <c r="Z345" s="48">
        <v>1</v>
      </c>
      <c r="AA345" s="48">
        <v>3</v>
      </c>
      <c r="AB345" s="48"/>
      <c r="AC345" s="46">
        <f t="shared" si="27"/>
        <v>6</v>
      </c>
      <c r="AD345" s="50">
        <f t="shared" si="26"/>
        <v>15</v>
      </c>
      <c r="AE345" s="41" t="s">
        <v>288</v>
      </c>
      <c r="AF345" s="39" t="s">
        <v>1121</v>
      </c>
      <c r="AG345" s="51"/>
      <c r="AH345" s="51"/>
    </row>
    <row r="346" spans="1:34" s="130" customFormat="1" ht="80.099999999999994" customHeight="1" x14ac:dyDescent="0.25">
      <c r="A346" s="55" t="s">
        <v>1441</v>
      </c>
      <c r="B346" s="41" t="s">
        <v>1228</v>
      </c>
      <c r="C346" s="39" t="s">
        <v>554</v>
      </c>
      <c r="D346" s="40" t="s">
        <v>1442</v>
      </c>
      <c r="E346" s="39" t="s">
        <v>1443</v>
      </c>
      <c r="F346" s="39" t="s">
        <v>1096</v>
      </c>
      <c r="G346" s="39">
        <v>49.020499999999998</v>
      </c>
      <c r="H346" s="39" t="s">
        <v>1097</v>
      </c>
      <c r="I346" s="39" t="s">
        <v>1444</v>
      </c>
      <c r="J346" s="42">
        <v>35776</v>
      </c>
      <c r="K346" s="42">
        <v>56243.199999999997</v>
      </c>
      <c r="L346" s="44">
        <v>17614</v>
      </c>
      <c r="M346" s="45">
        <f t="shared" si="25"/>
        <v>8807</v>
      </c>
      <c r="N346" s="39" t="s">
        <v>1231</v>
      </c>
      <c r="O346" s="38">
        <v>1</v>
      </c>
      <c r="P346" s="38">
        <v>3</v>
      </c>
      <c r="Q346" s="38">
        <v>3</v>
      </c>
      <c r="R346" s="38">
        <v>2</v>
      </c>
      <c r="S346" s="55"/>
      <c r="T346" s="46">
        <f t="shared" si="24"/>
        <v>9</v>
      </c>
      <c r="U346" s="47" t="s">
        <v>573</v>
      </c>
      <c r="V346" s="41">
        <v>180</v>
      </c>
      <c r="W346" s="39" t="s">
        <v>244</v>
      </c>
      <c r="X346" s="39" t="s">
        <v>1099</v>
      </c>
      <c r="Y346" s="48">
        <v>1</v>
      </c>
      <c r="Z346" s="48">
        <v>3</v>
      </c>
      <c r="AA346" s="48">
        <v>2</v>
      </c>
      <c r="AB346" s="48"/>
      <c r="AC346" s="46">
        <f t="shared" si="27"/>
        <v>6</v>
      </c>
      <c r="AD346" s="50">
        <f t="shared" si="26"/>
        <v>15</v>
      </c>
      <c r="AE346" s="41" t="s">
        <v>288</v>
      </c>
      <c r="AF346" s="39" t="s">
        <v>1435</v>
      </c>
      <c r="AG346" s="51"/>
      <c r="AH346" s="51"/>
    </row>
    <row r="347" spans="1:34" s="130" customFormat="1" ht="80.099999999999994" customHeight="1" x14ac:dyDescent="0.25">
      <c r="A347" s="55" t="s">
        <v>1445</v>
      </c>
      <c r="B347" s="41" t="s">
        <v>1228</v>
      </c>
      <c r="C347" s="39" t="s">
        <v>554</v>
      </c>
      <c r="D347" s="40" t="s">
        <v>1446</v>
      </c>
      <c r="E347" s="39" t="s">
        <v>1447</v>
      </c>
      <c r="F347" s="39" t="s">
        <v>1448</v>
      </c>
      <c r="G347" s="39">
        <v>49.020499999999998</v>
      </c>
      <c r="H347" s="39" t="s">
        <v>1449</v>
      </c>
      <c r="I347" s="39" t="s">
        <v>1444</v>
      </c>
      <c r="J347" s="42">
        <v>35776</v>
      </c>
      <c r="K347" s="42">
        <v>56243.199999999997</v>
      </c>
      <c r="L347" s="44">
        <v>669</v>
      </c>
      <c r="M347" s="45">
        <f t="shared" si="25"/>
        <v>334.5</v>
      </c>
      <c r="N347" s="39" t="s">
        <v>1231</v>
      </c>
      <c r="O347" s="38">
        <v>1</v>
      </c>
      <c r="P347" s="38">
        <v>3</v>
      </c>
      <c r="Q347" s="38">
        <v>3</v>
      </c>
      <c r="R347" s="38">
        <v>2</v>
      </c>
      <c r="S347" s="55"/>
      <c r="T347" s="46">
        <f t="shared" si="24"/>
        <v>9</v>
      </c>
      <c r="U347" s="47" t="s">
        <v>573</v>
      </c>
      <c r="V347" s="41">
        <v>180</v>
      </c>
      <c r="W347" s="39" t="s">
        <v>244</v>
      </c>
      <c r="X347" s="39" t="s">
        <v>1099</v>
      </c>
      <c r="Y347" s="48">
        <v>1</v>
      </c>
      <c r="Z347" s="48">
        <v>3</v>
      </c>
      <c r="AA347" s="48">
        <v>2</v>
      </c>
      <c r="AB347" s="48"/>
      <c r="AC347" s="46">
        <f t="shared" si="27"/>
        <v>6</v>
      </c>
      <c r="AD347" s="50">
        <f t="shared" si="26"/>
        <v>15</v>
      </c>
      <c r="AE347" s="41" t="s">
        <v>288</v>
      </c>
      <c r="AF347" s="39" t="s">
        <v>1435</v>
      </c>
      <c r="AG347" s="51"/>
      <c r="AH347" s="51"/>
    </row>
    <row r="348" spans="1:34" s="130" customFormat="1" ht="80.099999999999994" customHeight="1" x14ac:dyDescent="0.25">
      <c r="A348" s="55" t="s">
        <v>1451</v>
      </c>
      <c r="B348" s="41" t="s">
        <v>1228</v>
      </c>
      <c r="C348" s="39" t="s">
        <v>554</v>
      </c>
      <c r="D348" s="40" t="s">
        <v>1452</v>
      </c>
      <c r="E348" s="39" t="s">
        <v>1453</v>
      </c>
      <c r="F348" s="39" t="s">
        <v>1106</v>
      </c>
      <c r="G348" s="39">
        <v>47.060499999999998</v>
      </c>
      <c r="H348" s="39" t="s">
        <v>1107</v>
      </c>
      <c r="I348" s="39" t="s">
        <v>1454</v>
      </c>
      <c r="J348" s="42">
        <v>34569.599999999999</v>
      </c>
      <c r="K348" s="42">
        <v>64896</v>
      </c>
      <c r="L348" s="44">
        <v>1429</v>
      </c>
      <c r="M348" s="45">
        <f t="shared" si="25"/>
        <v>714.5</v>
      </c>
      <c r="N348" s="39" t="s">
        <v>1231</v>
      </c>
      <c r="O348" s="38">
        <v>2</v>
      </c>
      <c r="P348" s="38">
        <v>2</v>
      </c>
      <c r="Q348" s="38">
        <v>3</v>
      </c>
      <c r="R348" s="38">
        <v>2</v>
      </c>
      <c r="S348" s="55"/>
      <c r="T348" s="46">
        <f t="shared" si="24"/>
        <v>9</v>
      </c>
      <c r="U348" s="47" t="s">
        <v>123</v>
      </c>
      <c r="V348" s="41">
        <v>750</v>
      </c>
      <c r="W348" s="39" t="s">
        <v>244</v>
      </c>
      <c r="X348" s="39" t="s">
        <v>71</v>
      </c>
      <c r="Y348" s="48">
        <v>2</v>
      </c>
      <c r="Z348" s="48">
        <v>1</v>
      </c>
      <c r="AA348" s="48">
        <v>3</v>
      </c>
      <c r="AB348" s="48"/>
      <c r="AC348" s="46">
        <f t="shared" si="27"/>
        <v>6</v>
      </c>
      <c r="AD348" s="50">
        <f t="shared" si="26"/>
        <v>15</v>
      </c>
      <c r="AE348" s="41" t="s">
        <v>288</v>
      </c>
      <c r="AF348" s="39" t="s">
        <v>1079</v>
      </c>
      <c r="AG348" s="51"/>
      <c r="AH348" s="51"/>
    </row>
    <row r="349" spans="1:34" s="130" customFormat="1" ht="80.099999999999994" customHeight="1" x14ac:dyDescent="0.25">
      <c r="A349" s="55" t="s">
        <v>1206</v>
      </c>
      <c r="B349" s="41" t="s">
        <v>41</v>
      </c>
      <c r="C349" s="39" t="s">
        <v>554</v>
      </c>
      <c r="D349" s="40" t="s">
        <v>1207</v>
      </c>
      <c r="E349" s="39" t="s">
        <v>1077</v>
      </c>
      <c r="F349" s="39" t="s">
        <v>901</v>
      </c>
      <c r="G349" s="41">
        <v>47.060400000000001</v>
      </c>
      <c r="H349" s="41" t="s">
        <v>162</v>
      </c>
      <c r="I349" s="39" t="s">
        <v>163</v>
      </c>
      <c r="J349" s="42">
        <v>34569.599999999999</v>
      </c>
      <c r="K349" s="42">
        <v>64896</v>
      </c>
      <c r="L349" s="44">
        <v>5248</v>
      </c>
      <c r="M349" s="45">
        <f t="shared" si="25"/>
        <v>2624</v>
      </c>
      <c r="N349" s="39" t="s">
        <v>67</v>
      </c>
      <c r="O349" s="38">
        <v>2</v>
      </c>
      <c r="P349" s="38">
        <v>3</v>
      </c>
      <c r="Q349" s="38">
        <v>3</v>
      </c>
      <c r="R349" s="38">
        <v>2</v>
      </c>
      <c r="S349" s="55"/>
      <c r="T349" s="46">
        <f t="shared" si="24"/>
        <v>10</v>
      </c>
      <c r="U349" s="47" t="s">
        <v>165</v>
      </c>
      <c r="V349" s="41">
        <v>480</v>
      </c>
      <c r="W349" s="39" t="s">
        <v>285</v>
      </c>
      <c r="X349" s="39" t="s">
        <v>1078</v>
      </c>
      <c r="Y349" s="48">
        <v>1</v>
      </c>
      <c r="Z349" s="48">
        <v>2</v>
      </c>
      <c r="AA349" s="48">
        <v>1</v>
      </c>
      <c r="AB349" s="48"/>
      <c r="AC349" s="46">
        <f t="shared" si="27"/>
        <v>4</v>
      </c>
      <c r="AD349" s="50">
        <f t="shared" si="26"/>
        <v>14</v>
      </c>
      <c r="AE349" s="41" t="s">
        <v>435</v>
      </c>
      <c r="AF349" s="39" t="s">
        <v>1082</v>
      </c>
      <c r="AG349" s="51"/>
      <c r="AH349" s="51"/>
    </row>
    <row r="350" spans="1:34" s="130" customFormat="1" ht="80.099999999999994" customHeight="1" x14ac:dyDescent="0.25">
      <c r="A350" s="55" t="s">
        <v>1208</v>
      </c>
      <c r="B350" s="41" t="s">
        <v>41</v>
      </c>
      <c r="C350" s="39" t="s">
        <v>554</v>
      </c>
      <c r="D350" s="40" t="s">
        <v>1209</v>
      </c>
      <c r="E350" s="39" t="s">
        <v>1077</v>
      </c>
      <c r="F350" s="39" t="s">
        <v>901</v>
      </c>
      <c r="G350" s="41">
        <v>47.060400000000001</v>
      </c>
      <c r="H350" s="41" t="s">
        <v>162</v>
      </c>
      <c r="I350" s="39" t="s">
        <v>163</v>
      </c>
      <c r="J350" s="42">
        <v>34569.599999999999</v>
      </c>
      <c r="K350" s="42">
        <v>64896</v>
      </c>
      <c r="L350" s="44">
        <v>5248</v>
      </c>
      <c r="M350" s="45">
        <f t="shared" si="25"/>
        <v>2624</v>
      </c>
      <c r="N350" s="39" t="s">
        <v>67</v>
      </c>
      <c r="O350" s="38">
        <v>2</v>
      </c>
      <c r="P350" s="38">
        <v>3</v>
      </c>
      <c r="Q350" s="38">
        <v>3</v>
      </c>
      <c r="R350" s="38">
        <v>2</v>
      </c>
      <c r="S350" s="55"/>
      <c r="T350" s="46">
        <f t="shared" si="24"/>
        <v>10</v>
      </c>
      <c r="U350" s="47" t="s">
        <v>165</v>
      </c>
      <c r="V350" s="41">
        <v>480</v>
      </c>
      <c r="W350" s="39" t="s">
        <v>285</v>
      </c>
      <c r="X350" s="39" t="s">
        <v>1078</v>
      </c>
      <c r="Y350" s="48">
        <v>1</v>
      </c>
      <c r="Z350" s="48">
        <v>2</v>
      </c>
      <c r="AA350" s="48">
        <v>1</v>
      </c>
      <c r="AB350" s="48"/>
      <c r="AC350" s="46">
        <f t="shared" si="27"/>
        <v>4</v>
      </c>
      <c r="AD350" s="50">
        <f t="shared" si="26"/>
        <v>14</v>
      </c>
      <c r="AE350" s="41" t="s">
        <v>435</v>
      </c>
      <c r="AF350" s="39" t="s">
        <v>1082</v>
      </c>
      <c r="AG350" s="51"/>
      <c r="AH350" s="51"/>
    </row>
    <row r="351" spans="1:34" s="130" customFormat="1" ht="80.099999999999994" customHeight="1" x14ac:dyDescent="0.25">
      <c r="A351" s="55" t="s">
        <v>1210</v>
      </c>
      <c r="B351" s="41" t="s">
        <v>41</v>
      </c>
      <c r="C351" s="39" t="s">
        <v>554</v>
      </c>
      <c r="D351" s="40" t="s">
        <v>1211</v>
      </c>
      <c r="E351" s="39" t="s">
        <v>1077</v>
      </c>
      <c r="F351" s="39" t="s">
        <v>901</v>
      </c>
      <c r="G351" s="41">
        <v>47.060400000000001</v>
      </c>
      <c r="H351" s="41" t="s">
        <v>162</v>
      </c>
      <c r="I351" s="39" t="s">
        <v>163</v>
      </c>
      <c r="J351" s="42">
        <v>34569.599999999999</v>
      </c>
      <c r="K351" s="42">
        <v>64896</v>
      </c>
      <c r="L351" s="44">
        <v>5248</v>
      </c>
      <c r="M351" s="45">
        <f t="shared" si="25"/>
        <v>2624</v>
      </c>
      <c r="N351" s="39" t="s">
        <v>67</v>
      </c>
      <c r="O351" s="38">
        <v>2</v>
      </c>
      <c r="P351" s="38">
        <v>3</v>
      </c>
      <c r="Q351" s="38">
        <v>3</v>
      </c>
      <c r="R351" s="38">
        <v>2</v>
      </c>
      <c r="S351" s="55"/>
      <c r="T351" s="46">
        <f t="shared" si="24"/>
        <v>10</v>
      </c>
      <c r="U351" s="47" t="s">
        <v>165</v>
      </c>
      <c r="V351" s="41">
        <v>480</v>
      </c>
      <c r="W351" s="39" t="s">
        <v>285</v>
      </c>
      <c r="X351" s="39" t="s">
        <v>1078</v>
      </c>
      <c r="Y351" s="48">
        <v>1</v>
      </c>
      <c r="Z351" s="48">
        <v>2</v>
      </c>
      <c r="AA351" s="48">
        <v>1</v>
      </c>
      <c r="AB351" s="48"/>
      <c r="AC351" s="46">
        <f t="shared" si="27"/>
        <v>4</v>
      </c>
      <c r="AD351" s="50">
        <f t="shared" si="26"/>
        <v>14</v>
      </c>
      <c r="AE351" s="41" t="s">
        <v>435</v>
      </c>
      <c r="AF351" s="39" t="s">
        <v>1082</v>
      </c>
      <c r="AG351" s="51"/>
      <c r="AH351" s="51"/>
    </row>
    <row r="352" spans="1:34" s="130" customFormat="1" ht="80.099999999999994" customHeight="1" x14ac:dyDescent="0.25">
      <c r="A352" s="55" t="s">
        <v>1212</v>
      </c>
      <c r="B352" s="41" t="s">
        <v>41</v>
      </c>
      <c r="C352" s="39" t="s">
        <v>554</v>
      </c>
      <c r="D352" s="40" t="s">
        <v>1213</v>
      </c>
      <c r="E352" s="39" t="s">
        <v>1077</v>
      </c>
      <c r="F352" s="39" t="s">
        <v>901</v>
      </c>
      <c r="G352" s="41">
        <v>47.060400000000001</v>
      </c>
      <c r="H352" s="41" t="s">
        <v>162</v>
      </c>
      <c r="I352" s="39" t="s">
        <v>163</v>
      </c>
      <c r="J352" s="42">
        <v>34569.599999999999</v>
      </c>
      <c r="K352" s="42">
        <v>64896</v>
      </c>
      <c r="L352" s="44">
        <v>5248</v>
      </c>
      <c r="M352" s="45">
        <f t="shared" si="25"/>
        <v>2624</v>
      </c>
      <c r="N352" s="39" t="s">
        <v>67</v>
      </c>
      <c r="O352" s="38">
        <v>2</v>
      </c>
      <c r="P352" s="38">
        <v>3</v>
      </c>
      <c r="Q352" s="38">
        <v>3</v>
      </c>
      <c r="R352" s="38">
        <v>2</v>
      </c>
      <c r="S352" s="55"/>
      <c r="T352" s="46">
        <f t="shared" si="24"/>
        <v>10</v>
      </c>
      <c r="U352" s="47" t="s">
        <v>165</v>
      </c>
      <c r="V352" s="41">
        <v>480</v>
      </c>
      <c r="W352" s="39" t="s">
        <v>285</v>
      </c>
      <c r="X352" s="39" t="s">
        <v>1078</v>
      </c>
      <c r="Y352" s="48">
        <v>1</v>
      </c>
      <c r="Z352" s="48">
        <v>2</v>
      </c>
      <c r="AA352" s="48">
        <v>1</v>
      </c>
      <c r="AB352" s="48"/>
      <c r="AC352" s="46">
        <f t="shared" si="27"/>
        <v>4</v>
      </c>
      <c r="AD352" s="50">
        <f t="shared" si="26"/>
        <v>14</v>
      </c>
      <c r="AE352" s="41" t="s">
        <v>435</v>
      </c>
      <c r="AF352" s="39" t="s">
        <v>1082</v>
      </c>
      <c r="AG352" s="51"/>
      <c r="AH352" s="51"/>
    </row>
    <row r="353" spans="1:34" s="130" customFormat="1" ht="80.099999999999994" customHeight="1" x14ac:dyDescent="0.25">
      <c r="A353" s="55" t="s">
        <v>1214</v>
      </c>
      <c r="B353" s="41" t="s">
        <v>41</v>
      </c>
      <c r="C353" s="39" t="s">
        <v>554</v>
      </c>
      <c r="D353" s="40" t="s">
        <v>1215</v>
      </c>
      <c r="E353" s="39" t="s">
        <v>1077</v>
      </c>
      <c r="F353" s="39" t="s">
        <v>901</v>
      </c>
      <c r="G353" s="41">
        <v>47.060400000000001</v>
      </c>
      <c r="H353" s="41" t="s">
        <v>162</v>
      </c>
      <c r="I353" s="39" t="s">
        <v>163</v>
      </c>
      <c r="J353" s="42">
        <v>34569.599999999999</v>
      </c>
      <c r="K353" s="42">
        <v>64896</v>
      </c>
      <c r="L353" s="44">
        <v>5248</v>
      </c>
      <c r="M353" s="45">
        <f t="shared" si="25"/>
        <v>2624</v>
      </c>
      <c r="N353" s="39" t="s">
        <v>67</v>
      </c>
      <c r="O353" s="38">
        <v>2</v>
      </c>
      <c r="P353" s="38">
        <v>3</v>
      </c>
      <c r="Q353" s="38">
        <v>3</v>
      </c>
      <c r="R353" s="38">
        <v>2</v>
      </c>
      <c r="S353" s="55"/>
      <c r="T353" s="46">
        <f t="shared" si="24"/>
        <v>10</v>
      </c>
      <c r="U353" s="47" t="s">
        <v>165</v>
      </c>
      <c r="V353" s="41">
        <v>480</v>
      </c>
      <c r="W353" s="39" t="s">
        <v>285</v>
      </c>
      <c r="X353" s="39" t="s">
        <v>1078</v>
      </c>
      <c r="Y353" s="48">
        <v>1</v>
      </c>
      <c r="Z353" s="48">
        <v>2</v>
      </c>
      <c r="AA353" s="48">
        <v>1</v>
      </c>
      <c r="AB353" s="48"/>
      <c r="AC353" s="46">
        <f t="shared" si="27"/>
        <v>4</v>
      </c>
      <c r="AD353" s="50">
        <f t="shared" si="26"/>
        <v>14</v>
      </c>
      <c r="AE353" s="41" t="s">
        <v>435</v>
      </c>
      <c r="AF353" s="39" t="s">
        <v>1082</v>
      </c>
      <c r="AG353" s="51"/>
      <c r="AH353" s="51"/>
    </row>
    <row r="354" spans="1:34" s="130" customFormat="1" ht="80.099999999999994" customHeight="1" x14ac:dyDescent="0.25">
      <c r="A354" s="55" t="s">
        <v>1216</v>
      </c>
      <c r="B354" s="41" t="s">
        <v>41</v>
      </c>
      <c r="C354" s="39" t="s">
        <v>554</v>
      </c>
      <c r="D354" s="40" t="s">
        <v>1217</v>
      </c>
      <c r="E354" s="39" t="s">
        <v>1077</v>
      </c>
      <c r="F354" s="39" t="s">
        <v>901</v>
      </c>
      <c r="G354" s="41">
        <v>47.060400000000001</v>
      </c>
      <c r="H354" s="41" t="s">
        <v>162</v>
      </c>
      <c r="I354" s="39" t="s">
        <v>163</v>
      </c>
      <c r="J354" s="42">
        <v>34569.599999999999</v>
      </c>
      <c r="K354" s="42">
        <v>64896</v>
      </c>
      <c r="L354" s="44">
        <v>5248</v>
      </c>
      <c r="M354" s="45">
        <f t="shared" si="25"/>
        <v>2624</v>
      </c>
      <c r="N354" s="39" t="s">
        <v>67</v>
      </c>
      <c r="O354" s="38">
        <v>2</v>
      </c>
      <c r="P354" s="38">
        <v>3</v>
      </c>
      <c r="Q354" s="38">
        <v>3</v>
      </c>
      <c r="R354" s="38">
        <v>2</v>
      </c>
      <c r="S354" s="55"/>
      <c r="T354" s="46">
        <f t="shared" si="24"/>
        <v>10</v>
      </c>
      <c r="U354" s="47" t="s">
        <v>165</v>
      </c>
      <c r="V354" s="41">
        <v>480</v>
      </c>
      <c r="W354" s="39" t="s">
        <v>285</v>
      </c>
      <c r="X354" s="39" t="s">
        <v>1078</v>
      </c>
      <c r="Y354" s="48">
        <v>1</v>
      </c>
      <c r="Z354" s="48">
        <v>2</v>
      </c>
      <c r="AA354" s="48">
        <v>1</v>
      </c>
      <c r="AB354" s="48"/>
      <c r="AC354" s="46">
        <f t="shared" si="27"/>
        <v>4</v>
      </c>
      <c r="AD354" s="50">
        <f t="shared" si="26"/>
        <v>14</v>
      </c>
      <c r="AE354" s="41" t="s">
        <v>435</v>
      </c>
      <c r="AF354" s="39" t="s">
        <v>1082</v>
      </c>
      <c r="AG354" s="51"/>
      <c r="AH354" s="51"/>
    </row>
    <row r="355" spans="1:34" s="130" customFormat="1" ht="80.099999999999994" customHeight="1" x14ac:dyDescent="0.25">
      <c r="A355" s="55" t="s">
        <v>1218</v>
      </c>
      <c r="B355" s="41" t="s">
        <v>41</v>
      </c>
      <c r="C355" s="39" t="s">
        <v>554</v>
      </c>
      <c r="D355" s="40" t="s">
        <v>1219</v>
      </c>
      <c r="E355" s="39" t="s">
        <v>1103</v>
      </c>
      <c r="F355" s="39" t="s">
        <v>1096</v>
      </c>
      <c r="G355" s="41">
        <v>49.020499999999998</v>
      </c>
      <c r="H355" s="41" t="s">
        <v>1097</v>
      </c>
      <c r="I355" s="39" t="s">
        <v>1220</v>
      </c>
      <c r="J355" s="42">
        <v>35776</v>
      </c>
      <c r="K355" s="42">
        <v>56243.199999999997</v>
      </c>
      <c r="L355" s="44">
        <v>17614</v>
      </c>
      <c r="M355" s="45">
        <f t="shared" si="25"/>
        <v>8807</v>
      </c>
      <c r="N355" s="39" t="s">
        <v>67</v>
      </c>
      <c r="O355" s="38">
        <v>2</v>
      </c>
      <c r="P355" s="38">
        <v>3</v>
      </c>
      <c r="Q355" s="38">
        <v>3</v>
      </c>
      <c r="R355" s="38">
        <v>2</v>
      </c>
      <c r="S355" s="55"/>
      <c r="T355" s="46">
        <f t="shared" si="24"/>
        <v>10</v>
      </c>
      <c r="U355" s="47" t="s">
        <v>573</v>
      </c>
      <c r="V355" s="41">
        <v>100</v>
      </c>
      <c r="W355" s="39" t="s">
        <v>142</v>
      </c>
      <c r="X355" s="39" t="s">
        <v>1221</v>
      </c>
      <c r="Y355" s="48">
        <v>1</v>
      </c>
      <c r="Z355" s="48">
        <v>2</v>
      </c>
      <c r="AA355" s="48">
        <v>0</v>
      </c>
      <c r="AB355" s="48"/>
      <c r="AC355" s="46">
        <f t="shared" si="27"/>
        <v>3</v>
      </c>
      <c r="AD355" s="50">
        <f t="shared" si="26"/>
        <v>13</v>
      </c>
      <c r="AE355" s="41" t="s">
        <v>435</v>
      </c>
      <c r="AF355" s="39" t="s">
        <v>1082</v>
      </c>
      <c r="AG355" s="51"/>
      <c r="AH355" s="51"/>
    </row>
    <row r="356" spans="1:34" s="130" customFormat="1" ht="80.099999999999994" customHeight="1" x14ac:dyDescent="0.25">
      <c r="A356" s="55" t="s">
        <v>1222</v>
      </c>
      <c r="B356" s="41" t="s">
        <v>41</v>
      </c>
      <c r="C356" s="39" t="s">
        <v>554</v>
      </c>
      <c r="D356" s="40" t="s">
        <v>1223</v>
      </c>
      <c r="E356" s="39" t="s">
        <v>1103</v>
      </c>
      <c r="F356" s="39" t="s">
        <v>1096</v>
      </c>
      <c r="G356" s="41">
        <v>49.020499999999998</v>
      </c>
      <c r="H356" s="41" t="s">
        <v>1097</v>
      </c>
      <c r="I356" s="39" t="s">
        <v>1220</v>
      </c>
      <c r="J356" s="42">
        <v>35776</v>
      </c>
      <c r="K356" s="42">
        <v>56243.199999999997</v>
      </c>
      <c r="L356" s="44">
        <v>17614</v>
      </c>
      <c r="M356" s="45">
        <f t="shared" si="25"/>
        <v>8807</v>
      </c>
      <c r="N356" s="39" t="s">
        <v>67</v>
      </c>
      <c r="O356" s="38">
        <v>2</v>
      </c>
      <c r="P356" s="38">
        <v>3</v>
      </c>
      <c r="Q356" s="38">
        <v>3</v>
      </c>
      <c r="R356" s="38">
        <v>2</v>
      </c>
      <c r="S356" s="38">
        <v>1</v>
      </c>
      <c r="T356" s="46">
        <f t="shared" si="24"/>
        <v>11</v>
      </c>
      <c r="U356" s="47" t="s">
        <v>573</v>
      </c>
      <c r="V356" s="41">
        <v>100</v>
      </c>
      <c r="W356" s="39" t="s">
        <v>285</v>
      </c>
      <c r="X356" s="39" t="s">
        <v>313</v>
      </c>
      <c r="Y356" s="48">
        <v>1</v>
      </c>
      <c r="Z356" s="48">
        <v>1</v>
      </c>
      <c r="AA356" s="48">
        <v>1</v>
      </c>
      <c r="AB356" s="48"/>
      <c r="AC356" s="46">
        <f t="shared" si="27"/>
        <v>3</v>
      </c>
      <c r="AD356" s="50">
        <f t="shared" si="26"/>
        <v>14</v>
      </c>
      <c r="AE356" s="41" t="s">
        <v>435</v>
      </c>
      <c r="AF356" s="39" t="s">
        <v>1082</v>
      </c>
      <c r="AG356" s="51"/>
      <c r="AH356" s="51"/>
    </row>
    <row r="357" spans="1:34" s="130" customFormat="1" ht="80.099999999999994" customHeight="1" x14ac:dyDescent="0.25">
      <c r="A357" s="38" t="s">
        <v>1224</v>
      </c>
      <c r="B357" s="39" t="s">
        <v>41</v>
      </c>
      <c r="C357" s="39" t="s">
        <v>554</v>
      </c>
      <c r="D357" s="40" t="s">
        <v>1225</v>
      </c>
      <c r="E357" s="39" t="s">
        <v>1226</v>
      </c>
      <c r="F357" s="39" t="s">
        <v>901</v>
      </c>
      <c r="G357" s="39">
        <v>47.060400000000001</v>
      </c>
      <c r="H357" s="39" t="s">
        <v>162</v>
      </c>
      <c r="I357" s="39" t="s">
        <v>1220</v>
      </c>
      <c r="J357" s="53">
        <v>34569.599999999999</v>
      </c>
      <c r="K357" s="53">
        <v>64896</v>
      </c>
      <c r="L357" s="54">
        <v>5248</v>
      </c>
      <c r="M357" s="45">
        <f t="shared" si="25"/>
        <v>2624</v>
      </c>
      <c r="N357" s="39" t="s">
        <v>390</v>
      </c>
      <c r="O357" s="38">
        <v>2</v>
      </c>
      <c r="P357" s="38">
        <v>3</v>
      </c>
      <c r="Q357" s="38">
        <v>2</v>
      </c>
      <c r="R357" s="38">
        <v>2</v>
      </c>
      <c r="S357" s="55"/>
      <c r="T357" s="46">
        <f t="shared" si="24"/>
        <v>9</v>
      </c>
      <c r="U357" s="47" t="s">
        <v>165</v>
      </c>
      <c r="V357" s="41">
        <v>480</v>
      </c>
      <c r="W357" s="39" t="s">
        <v>285</v>
      </c>
      <c r="X357" s="39" t="s">
        <v>313</v>
      </c>
      <c r="Y357" s="48">
        <v>2</v>
      </c>
      <c r="Z357" s="48">
        <v>2</v>
      </c>
      <c r="AA357" s="48">
        <v>1</v>
      </c>
      <c r="AB357" s="48"/>
      <c r="AC357" s="46">
        <f t="shared" si="27"/>
        <v>5</v>
      </c>
      <c r="AD357" s="50">
        <f t="shared" si="26"/>
        <v>14</v>
      </c>
      <c r="AE357" s="41" t="s">
        <v>435</v>
      </c>
      <c r="AF357" s="39" t="s">
        <v>1082</v>
      </c>
      <c r="AG357" s="51"/>
      <c r="AH357" s="51"/>
    </row>
    <row r="358" spans="1:34" s="130" customFormat="1" ht="80.099999999999994" customHeight="1" x14ac:dyDescent="0.25">
      <c r="A358" s="55" t="s">
        <v>1497</v>
      </c>
      <c r="B358" s="41" t="s">
        <v>1228</v>
      </c>
      <c r="C358" s="39" t="s">
        <v>554</v>
      </c>
      <c r="D358" s="40" t="s">
        <v>1498</v>
      </c>
      <c r="E358" s="39" t="s">
        <v>1499</v>
      </c>
      <c r="F358" s="39" t="s">
        <v>918</v>
      </c>
      <c r="G358" s="39">
        <v>47.060299999999998</v>
      </c>
      <c r="H358" s="39" t="s">
        <v>1111</v>
      </c>
      <c r="I358" s="39" t="s">
        <v>1112</v>
      </c>
      <c r="J358" s="42">
        <v>34569.599999999999</v>
      </c>
      <c r="K358" s="42">
        <v>64896</v>
      </c>
      <c r="L358" s="44">
        <v>628</v>
      </c>
      <c r="M358" s="45">
        <f t="shared" si="25"/>
        <v>314</v>
      </c>
      <c r="N358" s="39" t="s">
        <v>1231</v>
      </c>
      <c r="O358" s="38">
        <v>2</v>
      </c>
      <c r="P358" s="38">
        <v>1</v>
      </c>
      <c r="Q358" s="38">
        <v>3</v>
      </c>
      <c r="R358" s="38">
        <v>2</v>
      </c>
      <c r="S358" s="55"/>
      <c r="T358" s="46">
        <f t="shared" si="24"/>
        <v>8</v>
      </c>
      <c r="U358" s="116" t="s">
        <v>1113</v>
      </c>
      <c r="V358" s="41">
        <v>1020</v>
      </c>
      <c r="W358" s="39" t="s">
        <v>244</v>
      </c>
      <c r="X358" s="39" t="s">
        <v>71</v>
      </c>
      <c r="Y358" s="48">
        <v>2</v>
      </c>
      <c r="Z358" s="48">
        <v>1</v>
      </c>
      <c r="AA358" s="48">
        <v>3</v>
      </c>
      <c r="AB358" s="48"/>
      <c r="AC358" s="46">
        <f t="shared" si="27"/>
        <v>6</v>
      </c>
      <c r="AD358" s="50">
        <f t="shared" si="26"/>
        <v>14</v>
      </c>
      <c r="AE358" s="41" t="s">
        <v>435</v>
      </c>
      <c r="AF358" s="39" t="s">
        <v>1500</v>
      </c>
      <c r="AG358" s="51"/>
      <c r="AH358" s="51"/>
    </row>
    <row r="359" spans="1:34" ht="15.75" customHeight="1" x14ac:dyDescent="0.25">
      <c r="A359" s="19"/>
      <c r="B359" s="19"/>
      <c r="C359" s="28"/>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0"/>
      <c r="AG359" s="19"/>
      <c r="AH359" s="19"/>
    </row>
    <row r="360" spans="1:34" ht="15.75" customHeight="1" x14ac:dyDescent="0.25">
      <c r="A360" s="19"/>
      <c r="B360" s="19"/>
      <c r="C360" s="28"/>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0"/>
      <c r="AG360" s="19"/>
      <c r="AH360" s="19"/>
    </row>
    <row r="361" spans="1:34" ht="15.75" customHeight="1" x14ac:dyDescent="0.25">
      <c r="A361" s="19"/>
      <c r="B361" s="19"/>
      <c r="C361" s="28"/>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0"/>
      <c r="AG361" s="19"/>
      <c r="AH361" s="19"/>
    </row>
    <row r="362" spans="1:34" ht="15.75" customHeight="1" x14ac:dyDescent="0.25">
      <c r="A362" s="19"/>
      <c r="B362" s="19"/>
      <c r="C362" s="28"/>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0"/>
      <c r="AG362" s="19"/>
      <c r="AH362" s="19"/>
    </row>
    <row r="363" spans="1:34" ht="15.75" customHeight="1" x14ac:dyDescent="0.25">
      <c r="A363" s="19"/>
      <c r="B363" s="19"/>
      <c r="C363" s="28"/>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0"/>
      <c r="AG363" s="19"/>
      <c r="AH363" s="19"/>
    </row>
    <row r="364" spans="1:34" ht="15.75" customHeight="1" x14ac:dyDescent="0.25">
      <c r="A364" s="19"/>
      <c r="B364" s="19"/>
      <c r="C364" s="28"/>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0"/>
      <c r="AG364" s="19"/>
      <c r="AH364" s="19"/>
    </row>
    <row r="365" spans="1:34" ht="15.75" customHeight="1" x14ac:dyDescent="0.25">
      <c r="A365" s="19"/>
      <c r="B365" s="19"/>
      <c r="C365" s="28"/>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0"/>
      <c r="AG365" s="19"/>
      <c r="AH365" s="19"/>
    </row>
    <row r="366" spans="1:34" ht="15.75" customHeight="1" x14ac:dyDescent="0.25">
      <c r="A366" s="19"/>
      <c r="B366" s="19"/>
      <c r="C366" s="28"/>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0"/>
      <c r="AG366" s="19"/>
      <c r="AH366" s="19"/>
    </row>
    <row r="367" spans="1:34" ht="15.75" customHeight="1" x14ac:dyDescent="0.25">
      <c r="A367" s="19"/>
      <c r="B367" s="19"/>
      <c r="C367" s="28"/>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0"/>
      <c r="AG367" s="19"/>
      <c r="AH367" s="19"/>
    </row>
    <row r="368" spans="1:34" ht="15.75" customHeight="1" x14ac:dyDescent="0.25">
      <c r="A368" s="19"/>
      <c r="B368" s="19"/>
      <c r="C368" s="28"/>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0"/>
      <c r="AG368" s="19"/>
      <c r="AH368" s="19"/>
    </row>
    <row r="369" spans="1:34" ht="15.75" customHeight="1" x14ac:dyDescent="0.25">
      <c r="A369" s="19"/>
      <c r="B369" s="19"/>
      <c r="C369" s="28"/>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0"/>
      <c r="AG369" s="19"/>
      <c r="AH369" s="19"/>
    </row>
    <row r="370" spans="1:34" ht="15.75" customHeight="1" x14ac:dyDescent="0.25">
      <c r="A370" s="19"/>
      <c r="B370" s="19"/>
      <c r="C370" s="28"/>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0"/>
      <c r="AG370" s="19"/>
      <c r="AH370" s="19"/>
    </row>
    <row r="371" spans="1:34" ht="15.75" customHeight="1" x14ac:dyDescent="0.25">
      <c r="A371" s="19"/>
      <c r="B371" s="19"/>
      <c r="C371" s="28"/>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0"/>
      <c r="AG371" s="19"/>
      <c r="AH371" s="19"/>
    </row>
    <row r="372" spans="1:34" ht="15.75" customHeight="1" x14ac:dyDescent="0.25">
      <c r="A372" s="19"/>
      <c r="B372" s="19"/>
      <c r="C372" s="28"/>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0"/>
      <c r="AG372" s="19"/>
      <c r="AH372" s="19"/>
    </row>
    <row r="373" spans="1:34" ht="15.75" customHeight="1" x14ac:dyDescent="0.25">
      <c r="A373" s="19"/>
      <c r="B373" s="19"/>
      <c r="C373" s="28"/>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0"/>
      <c r="AG373" s="19"/>
      <c r="AH373" s="19"/>
    </row>
    <row r="374" spans="1:34" ht="15.75" customHeight="1" x14ac:dyDescent="0.25">
      <c r="A374" s="19"/>
      <c r="B374" s="19"/>
      <c r="C374" s="28"/>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0"/>
      <c r="AG374" s="19"/>
      <c r="AH374" s="19"/>
    </row>
    <row r="375" spans="1:34" ht="15.75" customHeight="1" x14ac:dyDescent="0.25">
      <c r="A375" s="19"/>
      <c r="B375" s="19"/>
      <c r="C375" s="28"/>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0"/>
      <c r="AG375" s="19"/>
      <c r="AH375" s="19"/>
    </row>
    <row r="376" spans="1:34" ht="15.75" customHeight="1" x14ac:dyDescent="0.25">
      <c r="A376" s="19"/>
      <c r="B376" s="19"/>
      <c r="C376" s="28"/>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0"/>
      <c r="AG376" s="19"/>
      <c r="AH376" s="19"/>
    </row>
    <row r="377" spans="1:34" ht="15.75" customHeight="1" x14ac:dyDescent="0.25">
      <c r="A377" s="19"/>
      <c r="B377" s="19"/>
      <c r="C377" s="28"/>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0"/>
      <c r="AG377" s="19"/>
      <c r="AH377" s="19"/>
    </row>
    <row r="378" spans="1:34" ht="15.75" customHeight="1" x14ac:dyDescent="0.25">
      <c r="A378" s="19"/>
      <c r="B378" s="19"/>
      <c r="C378" s="28"/>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0"/>
      <c r="AG378" s="19"/>
      <c r="AH378" s="19"/>
    </row>
    <row r="379" spans="1:34" ht="15.75" customHeight="1" x14ac:dyDescent="0.25">
      <c r="A379" s="19"/>
      <c r="B379" s="19"/>
      <c r="C379" s="28"/>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0"/>
      <c r="AG379" s="19"/>
      <c r="AH379" s="19"/>
    </row>
    <row r="380" spans="1:34" ht="15.75" customHeight="1" x14ac:dyDescent="0.25">
      <c r="A380" s="19"/>
      <c r="B380" s="19"/>
      <c r="C380" s="28"/>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0"/>
      <c r="AG380" s="19"/>
      <c r="AH380" s="19"/>
    </row>
    <row r="381" spans="1:34" ht="15.75" customHeight="1" x14ac:dyDescent="0.25">
      <c r="A381" s="19"/>
      <c r="B381" s="19"/>
      <c r="C381" s="28"/>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0"/>
      <c r="AG381" s="19"/>
      <c r="AH381" s="19"/>
    </row>
    <row r="382" spans="1:34" ht="15.75" customHeight="1" x14ac:dyDescent="0.25">
      <c r="A382" s="19"/>
      <c r="B382" s="19"/>
      <c r="C382" s="28"/>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0"/>
      <c r="AG382" s="19"/>
      <c r="AH382" s="19"/>
    </row>
    <row r="383" spans="1:34" ht="15.75" customHeight="1" x14ac:dyDescent="0.25">
      <c r="A383" s="19"/>
      <c r="B383" s="19"/>
      <c r="C383" s="28"/>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0"/>
      <c r="AG383" s="19"/>
      <c r="AH383" s="19"/>
    </row>
    <row r="384" spans="1:34" ht="15.75" customHeight="1" x14ac:dyDescent="0.25">
      <c r="A384" s="19"/>
      <c r="B384" s="19"/>
      <c r="C384" s="28"/>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0"/>
      <c r="AG384" s="19"/>
      <c r="AH384" s="19"/>
    </row>
    <row r="385" spans="1:34" ht="15.75" customHeight="1" x14ac:dyDescent="0.25">
      <c r="A385" s="19"/>
      <c r="B385" s="19"/>
      <c r="C385" s="28"/>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0"/>
      <c r="AG385" s="19"/>
      <c r="AH385" s="19"/>
    </row>
    <row r="386" spans="1:34" ht="15.75" customHeight="1" x14ac:dyDescent="0.25">
      <c r="A386" s="19"/>
      <c r="B386" s="19"/>
      <c r="C386" s="28"/>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0"/>
      <c r="AG386" s="19"/>
      <c r="AH386" s="19"/>
    </row>
    <row r="387" spans="1:34" ht="15.75" customHeight="1" x14ac:dyDescent="0.25">
      <c r="A387" s="19"/>
      <c r="B387" s="19"/>
      <c r="C387" s="28"/>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0"/>
      <c r="AG387" s="19"/>
      <c r="AH387" s="19"/>
    </row>
    <row r="388" spans="1:34" ht="15.75" customHeight="1" x14ac:dyDescent="0.25">
      <c r="A388" s="19"/>
      <c r="B388" s="19"/>
      <c r="C388" s="28"/>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0"/>
      <c r="AG388" s="19"/>
      <c r="AH388" s="19"/>
    </row>
    <row r="389" spans="1:34" ht="15.75" customHeight="1" x14ac:dyDescent="0.25">
      <c r="A389" s="19"/>
      <c r="B389" s="19"/>
      <c r="C389" s="28"/>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0"/>
      <c r="AG389" s="19"/>
      <c r="AH389" s="19"/>
    </row>
    <row r="390" spans="1:34" ht="15.75" customHeight="1" x14ac:dyDescent="0.25">
      <c r="A390" s="19"/>
      <c r="B390" s="19"/>
      <c r="C390" s="28"/>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0"/>
      <c r="AG390" s="19"/>
      <c r="AH390" s="19"/>
    </row>
    <row r="391" spans="1:34" ht="15.75" customHeight="1" x14ac:dyDescent="0.25">
      <c r="A391" s="19"/>
      <c r="B391" s="19"/>
      <c r="C391" s="28"/>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0"/>
      <c r="AG391" s="19"/>
      <c r="AH391" s="19"/>
    </row>
    <row r="392" spans="1:34" ht="15.75" customHeight="1" x14ac:dyDescent="0.25">
      <c r="A392" s="19"/>
      <c r="B392" s="19"/>
      <c r="C392" s="28"/>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0"/>
      <c r="AG392" s="19"/>
      <c r="AH392" s="19"/>
    </row>
    <row r="393" spans="1:34" ht="15.75" customHeight="1" x14ac:dyDescent="0.25">
      <c r="A393" s="19"/>
      <c r="B393" s="19"/>
      <c r="C393" s="28"/>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0"/>
      <c r="AG393" s="19"/>
      <c r="AH393" s="19"/>
    </row>
    <row r="394" spans="1:34" ht="15.75" customHeight="1" x14ac:dyDescent="0.25">
      <c r="A394" s="19"/>
      <c r="B394" s="19"/>
      <c r="C394" s="28"/>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0"/>
      <c r="AG394" s="19"/>
      <c r="AH394" s="19"/>
    </row>
    <row r="395" spans="1:34" ht="15.75" customHeight="1" x14ac:dyDescent="0.25">
      <c r="A395" s="19"/>
      <c r="B395" s="19"/>
      <c r="C395" s="28"/>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0"/>
      <c r="AG395" s="19"/>
      <c r="AH395" s="19"/>
    </row>
    <row r="396" spans="1:34" ht="15.75" customHeight="1" x14ac:dyDescent="0.25">
      <c r="A396" s="19"/>
      <c r="B396" s="19"/>
      <c r="C396" s="28"/>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0"/>
      <c r="AG396" s="19"/>
      <c r="AH396" s="19"/>
    </row>
    <row r="397" spans="1:34" ht="15.75" customHeight="1" x14ac:dyDescent="0.25">
      <c r="A397" s="19"/>
      <c r="B397" s="19"/>
      <c r="C397" s="28"/>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0"/>
      <c r="AG397" s="19"/>
      <c r="AH397" s="19"/>
    </row>
    <row r="398" spans="1:34" ht="15.75" customHeight="1" x14ac:dyDescent="0.25">
      <c r="A398" s="19"/>
      <c r="B398" s="19"/>
      <c r="C398" s="28"/>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0"/>
      <c r="AG398" s="19"/>
      <c r="AH398" s="19"/>
    </row>
    <row r="399" spans="1:34" ht="15.75" customHeight="1" x14ac:dyDescent="0.25">
      <c r="A399" s="19"/>
      <c r="B399" s="19"/>
      <c r="C399" s="28"/>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0"/>
      <c r="AG399" s="19"/>
      <c r="AH399" s="19"/>
    </row>
    <row r="400" spans="1:34" ht="15.75" customHeight="1" x14ac:dyDescent="0.25">
      <c r="A400" s="19"/>
      <c r="B400" s="19"/>
      <c r="C400" s="28"/>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0"/>
      <c r="AG400" s="19"/>
      <c r="AH400" s="19"/>
    </row>
    <row r="401" spans="1:34" ht="15.75" customHeight="1" x14ac:dyDescent="0.25">
      <c r="A401" s="19"/>
      <c r="B401" s="19"/>
      <c r="C401" s="28"/>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0"/>
      <c r="AG401" s="19"/>
      <c r="AH401" s="19"/>
    </row>
    <row r="402" spans="1:34" ht="15.75" customHeight="1" x14ac:dyDescent="0.25">
      <c r="A402" s="19"/>
      <c r="B402" s="19"/>
      <c r="C402" s="28"/>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0"/>
      <c r="AG402" s="19"/>
      <c r="AH402" s="19"/>
    </row>
    <row r="403" spans="1:34" ht="15.75" customHeight="1" x14ac:dyDescent="0.25">
      <c r="A403" s="19"/>
      <c r="B403" s="19"/>
      <c r="C403" s="28"/>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0"/>
      <c r="AG403" s="19"/>
      <c r="AH403" s="19"/>
    </row>
    <row r="404" spans="1:34" ht="15.75" customHeight="1" x14ac:dyDescent="0.25">
      <c r="A404" s="19"/>
      <c r="B404" s="19"/>
      <c r="C404" s="28"/>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0"/>
      <c r="AG404" s="19"/>
      <c r="AH404" s="19"/>
    </row>
    <row r="405" spans="1:34" ht="15.75" customHeight="1" x14ac:dyDescent="0.25">
      <c r="A405" s="19"/>
      <c r="B405" s="19"/>
      <c r="C405" s="28"/>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0"/>
      <c r="AG405" s="19"/>
      <c r="AH405" s="19"/>
    </row>
    <row r="406" spans="1:34" ht="15.75" customHeight="1" x14ac:dyDescent="0.25">
      <c r="A406" s="19"/>
      <c r="B406" s="19"/>
      <c r="C406" s="28"/>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0"/>
      <c r="AG406" s="19"/>
      <c r="AH406" s="19"/>
    </row>
    <row r="407" spans="1:34" ht="15.75" customHeight="1" x14ac:dyDescent="0.25">
      <c r="A407" s="19"/>
      <c r="B407" s="19"/>
      <c r="C407" s="28"/>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0"/>
      <c r="AG407" s="19"/>
      <c r="AH407" s="19"/>
    </row>
    <row r="408" spans="1:34" ht="15.75" customHeight="1" x14ac:dyDescent="0.25">
      <c r="A408" s="19"/>
      <c r="B408" s="19"/>
      <c r="C408" s="28"/>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0"/>
      <c r="AG408" s="19"/>
      <c r="AH408" s="19"/>
    </row>
    <row r="409" spans="1:34" ht="15.75" customHeight="1" x14ac:dyDescent="0.25">
      <c r="A409" s="19"/>
      <c r="B409" s="19"/>
      <c r="C409" s="28"/>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0"/>
      <c r="AG409" s="19"/>
      <c r="AH409" s="19"/>
    </row>
    <row r="410" spans="1:34" ht="15.75" customHeight="1" x14ac:dyDescent="0.25">
      <c r="A410" s="19"/>
      <c r="B410" s="19"/>
      <c r="C410" s="28"/>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0"/>
      <c r="AG410" s="19"/>
      <c r="AH410" s="19"/>
    </row>
    <row r="411" spans="1:34" ht="15.75" customHeight="1" x14ac:dyDescent="0.25">
      <c r="A411" s="19"/>
      <c r="B411" s="19"/>
      <c r="C411" s="28"/>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0"/>
      <c r="AG411" s="19"/>
      <c r="AH411" s="19"/>
    </row>
    <row r="412" spans="1:34" ht="15.75" customHeight="1" x14ac:dyDescent="0.25">
      <c r="A412" s="19"/>
      <c r="B412" s="19"/>
      <c r="C412" s="28"/>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0"/>
      <c r="AG412" s="19"/>
      <c r="AH412" s="19"/>
    </row>
    <row r="413" spans="1:34" ht="15.75" customHeight="1" x14ac:dyDescent="0.25">
      <c r="A413" s="19"/>
      <c r="B413" s="19"/>
      <c r="C413" s="28"/>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0"/>
      <c r="AG413" s="19"/>
      <c r="AH413" s="19"/>
    </row>
    <row r="414" spans="1:34" ht="15.75" customHeight="1" x14ac:dyDescent="0.25">
      <c r="A414" s="19"/>
      <c r="B414" s="19"/>
      <c r="C414" s="28"/>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0"/>
      <c r="AG414" s="19"/>
      <c r="AH414" s="19"/>
    </row>
    <row r="415" spans="1:34" ht="15.75" customHeight="1" x14ac:dyDescent="0.25">
      <c r="A415" s="19"/>
      <c r="B415" s="19"/>
      <c r="C415" s="28"/>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0"/>
      <c r="AG415" s="19"/>
      <c r="AH415" s="19"/>
    </row>
    <row r="416" spans="1:34" ht="15.75" customHeight="1" x14ac:dyDescent="0.25">
      <c r="A416" s="19"/>
      <c r="B416" s="19"/>
      <c r="C416" s="28"/>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0"/>
      <c r="AG416" s="19"/>
      <c r="AH416" s="19"/>
    </row>
    <row r="417" spans="1:34" ht="15.75" customHeight="1" x14ac:dyDescent="0.25">
      <c r="A417" s="19"/>
      <c r="B417" s="19"/>
      <c r="C417" s="28"/>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0"/>
      <c r="AG417" s="19"/>
      <c r="AH417" s="19"/>
    </row>
    <row r="418" spans="1:34" ht="15.75" customHeight="1" x14ac:dyDescent="0.25">
      <c r="A418" s="19"/>
      <c r="B418" s="19"/>
      <c r="C418" s="28"/>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0"/>
      <c r="AG418" s="19"/>
      <c r="AH418" s="19"/>
    </row>
    <row r="419" spans="1:34" ht="15.75" customHeight="1" x14ac:dyDescent="0.25">
      <c r="A419" s="19"/>
      <c r="B419" s="19"/>
      <c r="C419" s="28"/>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0"/>
      <c r="AG419" s="19"/>
      <c r="AH419" s="19"/>
    </row>
    <row r="420" spans="1:34" ht="15.75" customHeight="1" x14ac:dyDescent="0.25">
      <c r="A420" s="19"/>
      <c r="B420" s="19"/>
      <c r="C420" s="28"/>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0"/>
      <c r="AG420" s="19"/>
      <c r="AH420" s="19"/>
    </row>
    <row r="421" spans="1:34" ht="15.75" customHeight="1" x14ac:dyDescent="0.25">
      <c r="A421" s="19"/>
      <c r="B421" s="19"/>
      <c r="C421" s="28"/>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0"/>
      <c r="AG421" s="19"/>
      <c r="AH421" s="19"/>
    </row>
    <row r="422" spans="1:34" ht="15.75" customHeight="1" x14ac:dyDescent="0.25">
      <c r="A422" s="19"/>
      <c r="B422" s="19"/>
      <c r="C422" s="28"/>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0"/>
      <c r="AG422" s="19"/>
      <c r="AH422" s="19"/>
    </row>
    <row r="423" spans="1:34" ht="15.75" customHeight="1" x14ac:dyDescent="0.25">
      <c r="A423" s="19"/>
      <c r="B423" s="19"/>
      <c r="C423" s="28"/>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0"/>
      <c r="AG423" s="19"/>
      <c r="AH423" s="19"/>
    </row>
    <row r="424" spans="1:34" ht="15.75" customHeight="1" x14ac:dyDescent="0.25">
      <c r="A424" s="19"/>
      <c r="B424" s="19"/>
      <c r="C424" s="28"/>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0"/>
      <c r="AG424" s="19"/>
      <c r="AH424" s="19"/>
    </row>
    <row r="425" spans="1:34" ht="15.75" customHeight="1" x14ac:dyDescent="0.25">
      <c r="A425" s="19"/>
      <c r="B425" s="19"/>
      <c r="C425" s="28"/>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0"/>
      <c r="AG425" s="19"/>
      <c r="AH425" s="19"/>
    </row>
    <row r="426" spans="1:34" ht="15.75" customHeight="1" x14ac:dyDescent="0.25">
      <c r="A426" s="19"/>
      <c r="B426" s="19"/>
      <c r="C426" s="28"/>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0"/>
      <c r="AG426" s="19"/>
      <c r="AH426" s="19"/>
    </row>
    <row r="427" spans="1:34" ht="15.75" customHeight="1" x14ac:dyDescent="0.25">
      <c r="A427" s="19"/>
      <c r="B427" s="19"/>
      <c r="C427" s="28"/>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0"/>
      <c r="AG427" s="19"/>
      <c r="AH427" s="19"/>
    </row>
    <row r="428" spans="1:34" ht="15.75" customHeight="1" x14ac:dyDescent="0.25">
      <c r="A428" s="19"/>
      <c r="B428" s="19"/>
      <c r="C428" s="28"/>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0"/>
      <c r="AG428" s="19"/>
      <c r="AH428" s="19"/>
    </row>
    <row r="429" spans="1:34" ht="15.75" customHeight="1" x14ac:dyDescent="0.25">
      <c r="A429" s="19"/>
      <c r="B429" s="19"/>
      <c r="C429" s="28"/>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0"/>
      <c r="AG429" s="19"/>
      <c r="AH429" s="19"/>
    </row>
    <row r="430" spans="1:34" ht="15.75" customHeight="1" x14ac:dyDescent="0.25">
      <c r="A430" s="19"/>
      <c r="B430" s="19"/>
      <c r="C430" s="28"/>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0"/>
      <c r="AG430" s="19"/>
      <c r="AH430" s="19"/>
    </row>
    <row r="431" spans="1:34" ht="15.75" customHeight="1" x14ac:dyDescent="0.25">
      <c r="A431" s="19"/>
      <c r="B431" s="19"/>
      <c r="C431" s="28"/>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0"/>
      <c r="AG431" s="19"/>
      <c r="AH431" s="19"/>
    </row>
    <row r="432" spans="1:34" ht="15.75" customHeight="1" x14ac:dyDescent="0.25">
      <c r="A432" s="19"/>
      <c r="B432" s="19"/>
      <c r="C432" s="28"/>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0"/>
      <c r="AG432" s="19"/>
      <c r="AH432" s="19"/>
    </row>
    <row r="433" spans="1:34" ht="15.75" customHeight="1" x14ac:dyDescent="0.25">
      <c r="A433" s="19"/>
      <c r="B433" s="19"/>
      <c r="C433" s="28"/>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0"/>
      <c r="AG433" s="19"/>
      <c r="AH433" s="19"/>
    </row>
    <row r="434" spans="1:34" ht="15.75" customHeight="1" x14ac:dyDescent="0.25">
      <c r="A434" s="19"/>
      <c r="B434" s="19"/>
      <c r="C434" s="28"/>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0"/>
      <c r="AG434" s="19"/>
      <c r="AH434" s="19"/>
    </row>
    <row r="435" spans="1:34" ht="15.75" customHeight="1" x14ac:dyDescent="0.25">
      <c r="A435" s="19"/>
      <c r="B435" s="19"/>
      <c r="C435" s="28"/>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0"/>
      <c r="AG435" s="19"/>
      <c r="AH435" s="19"/>
    </row>
    <row r="436" spans="1:34" ht="15.75" customHeight="1" x14ac:dyDescent="0.25">
      <c r="A436" s="19"/>
      <c r="B436" s="19"/>
      <c r="C436" s="28"/>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0"/>
      <c r="AG436" s="19"/>
      <c r="AH436" s="19"/>
    </row>
    <row r="437" spans="1:34" ht="15.75" customHeight="1" x14ac:dyDescent="0.25">
      <c r="A437" s="19"/>
      <c r="B437" s="19"/>
      <c r="C437" s="28"/>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0"/>
      <c r="AG437" s="19"/>
      <c r="AH437" s="19"/>
    </row>
    <row r="438" spans="1:34" ht="15.75" customHeight="1" x14ac:dyDescent="0.25">
      <c r="A438" s="19"/>
      <c r="B438" s="19"/>
      <c r="C438" s="28"/>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0"/>
      <c r="AG438" s="19"/>
      <c r="AH438" s="19"/>
    </row>
    <row r="439" spans="1:34" ht="15.75" customHeight="1" x14ac:dyDescent="0.25">
      <c r="A439" s="19"/>
      <c r="B439" s="19"/>
      <c r="C439" s="28"/>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0"/>
      <c r="AG439" s="19"/>
      <c r="AH439" s="19"/>
    </row>
    <row r="440" spans="1:34" ht="15.75" customHeight="1" x14ac:dyDescent="0.25">
      <c r="A440" s="19"/>
      <c r="B440" s="19"/>
      <c r="C440" s="28"/>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0"/>
      <c r="AG440" s="19"/>
      <c r="AH440" s="19"/>
    </row>
    <row r="441" spans="1:34" ht="15.75" customHeight="1" x14ac:dyDescent="0.25">
      <c r="A441" s="19"/>
      <c r="B441" s="19"/>
      <c r="C441" s="28"/>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0"/>
      <c r="AG441" s="19"/>
      <c r="AH441" s="19"/>
    </row>
    <row r="442" spans="1:34" ht="15.75" customHeight="1" x14ac:dyDescent="0.25">
      <c r="A442" s="19"/>
      <c r="B442" s="19"/>
      <c r="C442" s="28"/>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0"/>
      <c r="AG442" s="19"/>
      <c r="AH442" s="19"/>
    </row>
    <row r="443" spans="1:34" ht="15.75" customHeight="1" x14ac:dyDescent="0.25">
      <c r="A443" s="19"/>
      <c r="B443" s="19"/>
      <c r="C443" s="28"/>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0"/>
      <c r="AG443" s="19"/>
      <c r="AH443" s="19"/>
    </row>
    <row r="444" spans="1:34" ht="15.75" customHeight="1" x14ac:dyDescent="0.25">
      <c r="A444" s="19"/>
      <c r="B444" s="19"/>
      <c r="C444" s="28"/>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0"/>
      <c r="AG444" s="19"/>
      <c r="AH444" s="19"/>
    </row>
    <row r="445" spans="1:34" ht="15.75" customHeight="1" x14ac:dyDescent="0.25">
      <c r="A445" s="19"/>
      <c r="B445" s="19"/>
      <c r="C445" s="28"/>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0"/>
      <c r="AG445" s="19"/>
      <c r="AH445" s="19"/>
    </row>
    <row r="446" spans="1:34" ht="15.75" customHeight="1" x14ac:dyDescent="0.25">
      <c r="A446" s="19"/>
      <c r="B446" s="19"/>
      <c r="C446" s="28"/>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0"/>
      <c r="AG446" s="19"/>
      <c r="AH446" s="19"/>
    </row>
    <row r="447" spans="1:34" ht="15.75" customHeight="1" x14ac:dyDescent="0.25">
      <c r="A447" s="19"/>
      <c r="B447" s="19"/>
      <c r="C447" s="28"/>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0"/>
      <c r="AG447" s="19"/>
      <c r="AH447" s="19"/>
    </row>
    <row r="448" spans="1:34" ht="15.75" customHeight="1" x14ac:dyDescent="0.25">
      <c r="A448" s="19"/>
      <c r="B448" s="19"/>
      <c r="C448" s="28"/>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0"/>
      <c r="AG448" s="19"/>
      <c r="AH448" s="19"/>
    </row>
    <row r="449" spans="1:34" ht="15.75" customHeight="1" x14ac:dyDescent="0.25">
      <c r="A449" s="19"/>
      <c r="B449" s="19"/>
      <c r="C449" s="28"/>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0"/>
      <c r="AG449" s="19"/>
      <c r="AH449" s="19"/>
    </row>
    <row r="450" spans="1:34" ht="15.75" customHeight="1" x14ac:dyDescent="0.25">
      <c r="A450" s="19"/>
      <c r="B450" s="19"/>
      <c r="C450" s="28"/>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0"/>
      <c r="AG450" s="19"/>
      <c r="AH450" s="19"/>
    </row>
    <row r="451" spans="1:34" ht="15.75" customHeight="1" x14ac:dyDescent="0.25">
      <c r="A451" s="19"/>
      <c r="B451" s="19"/>
      <c r="C451" s="28"/>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0"/>
      <c r="AG451" s="19"/>
      <c r="AH451" s="19"/>
    </row>
    <row r="452" spans="1:34" ht="15.75" customHeight="1" x14ac:dyDescent="0.25">
      <c r="A452" s="19"/>
      <c r="B452" s="19"/>
      <c r="C452" s="28"/>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0"/>
      <c r="AG452" s="19"/>
      <c r="AH452" s="19"/>
    </row>
    <row r="453" spans="1:34" ht="15.75" customHeight="1" x14ac:dyDescent="0.25">
      <c r="A453" s="19"/>
      <c r="B453" s="19"/>
      <c r="C453" s="28"/>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0"/>
      <c r="AG453" s="19"/>
      <c r="AH453" s="19"/>
    </row>
    <row r="454" spans="1:34" ht="15.75" customHeight="1" x14ac:dyDescent="0.25">
      <c r="A454" s="19"/>
      <c r="B454" s="19"/>
      <c r="C454" s="28"/>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0"/>
      <c r="AG454" s="19"/>
      <c r="AH454" s="19"/>
    </row>
    <row r="455" spans="1:34" ht="15.75" customHeight="1" x14ac:dyDescent="0.25">
      <c r="A455" s="19"/>
      <c r="B455" s="19"/>
      <c r="C455" s="28"/>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0"/>
      <c r="AG455" s="19"/>
      <c r="AH455" s="19"/>
    </row>
    <row r="456" spans="1:34" ht="15.75" customHeight="1" x14ac:dyDescent="0.25">
      <c r="A456" s="19"/>
      <c r="B456" s="19"/>
      <c r="C456" s="28"/>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0"/>
      <c r="AG456" s="19"/>
      <c r="AH456" s="19"/>
    </row>
    <row r="457" spans="1:34" ht="15.75" customHeight="1" x14ac:dyDescent="0.25">
      <c r="A457" s="19"/>
      <c r="B457" s="19"/>
      <c r="C457" s="28"/>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0"/>
      <c r="AG457" s="19"/>
      <c r="AH457" s="19"/>
    </row>
    <row r="458" spans="1:34" ht="15.75" customHeight="1" x14ac:dyDescent="0.25">
      <c r="A458" s="19"/>
      <c r="B458" s="19"/>
      <c r="C458" s="28"/>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0"/>
      <c r="AG458" s="19"/>
      <c r="AH458" s="19"/>
    </row>
    <row r="459" spans="1:34" ht="15.75" customHeight="1" x14ac:dyDescent="0.25">
      <c r="A459" s="19"/>
      <c r="B459" s="19"/>
      <c r="C459" s="28"/>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0"/>
      <c r="AG459" s="19"/>
      <c r="AH459" s="19"/>
    </row>
    <row r="460" spans="1:34" ht="15.75" customHeight="1" x14ac:dyDescent="0.25">
      <c r="A460" s="19"/>
      <c r="B460" s="19"/>
      <c r="C460" s="28"/>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0"/>
      <c r="AG460" s="19"/>
      <c r="AH460" s="19"/>
    </row>
    <row r="461" spans="1:34" ht="15.75" customHeight="1" x14ac:dyDescent="0.25">
      <c r="A461" s="19"/>
      <c r="B461" s="19"/>
      <c r="C461" s="28"/>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0"/>
      <c r="AG461" s="19"/>
      <c r="AH461" s="19"/>
    </row>
    <row r="462" spans="1:34" ht="15.75" customHeight="1" x14ac:dyDescent="0.25">
      <c r="A462" s="19"/>
      <c r="B462" s="19"/>
      <c r="C462" s="28"/>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0"/>
      <c r="AG462" s="19"/>
      <c r="AH462" s="19"/>
    </row>
    <row r="463" spans="1:34" ht="15.75" customHeight="1" x14ac:dyDescent="0.25">
      <c r="A463" s="19"/>
      <c r="B463" s="19"/>
      <c r="C463" s="28"/>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0"/>
      <c r="AG463" s="19"/>
      <c r="AH463" s="19"/>
    </row>
    <row r="464" spans="1:34" ht="15.75" customHeight="1" x14ac:dyDescent="0.25">
      <c r="A464" s="19"/>
      <c r="B464" s="19"/>
      <c r="C464" s="28"/>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0"/>
      <c r="AG464" s="19"/>
      <c r="AH464" s="19"/>
    </row>
    <row r="465" spans="1:34" ht="15.75" customHeight="1" x14ac:dyDescent="0.25">
      <c r="A465" s="19"/>
      <c r="B465" s="19"/>
      <c r="C465" s="28"/>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0"/>
      <c r="AG465" s="19"/>
      <c r="AH465" s="19"/>
    </row>
    <row r="466" spans="1:34" ht="15.75" customHeight="1" x14ac:dyDescent="0.25">
      <c r="A466" s="19"/>
      <c r="B466" s="19"/>
      <c r="C466" s="28"/>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0"/>
      <c r="AG466" s="19"/>
      <c r="AH466" s="19"/>
    </row>
    <row r="467" spans="1:34" ht="15.75" customHeight="1" x14ac:dyDescent="0.25">
      <c r="A467" s="19"/>
      <c r="B467" s="19"/>
      <c r="C467" s="28"/>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0"/>
      <c r="AG467" s="19"/>
      <c r="AH467" s="19"/>
    </row>
    <row r="468" spans="1:34" ht="15.75" customHeight="1" x14ac:dyDescent="0.25">
      <c r="A468" s="19"/>
      <c r="B468" s="19"/>
      <c r="C468" s="28"/>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0"/>
      <c r="AG468" s="19"/>
      <c r="AH468" s="19"/>
    </row>
    <row r="469" spans="1:34" ht="15.75" customHeight="1" x14ac:dyDescent="0.25">
      <c r="A469" s="19"/>
      <c r="B469" s="19"/>
      <c r="C469" s="28"/>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0"/>
      <c r="AG469" s="19"/>
      <c r="AH469" s="19"/>
    </row>
    <row r="470" spans="1:34" ht="15.75" customHeight="1" x14ac:dyDescent="0.25">
      <c r="A470" s="19"/>
      <c r="B470" s="19"/>
      <c r="C470" s="28"/>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0"/>
      <c r="AG470" s="19"/>
      <c r="AH470" s="19"/>
    </row>
    <row r="471" spans="1:34" ht="15.75" customHeight="1" x14ac:dyDescent="0.25">
      <c r="A471" s="19"/>
      <c r="B471" s="19"/>
      <c r="C471" s="28"/>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0"/>
      <c r="AG471" s="19"/>
      <c r="AH471" s="19"/>
    </row>
    <row r="472" spans="1:34" ht="15.75" customHeight="1" x14ac:dyDescent="0.25">
      <c r="A472" s="19"/>
      <c r="B472" s="19"/>
      <c r="C472" s="28"/>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0"/>
      <c r="AG472" s="19"/>
      <c r="AH472" s="19"/>
    </row>
    <row r="473" spans="1:34" ht="15.75" customHeight="1" x14ac:dyDescent="0.25">
      <c r="A473" s="19"/>
      <c r="B473" s="19"/>
      <c r="C473" s="28"/>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0"/>
      <c r="AG473" s="19"/>
      <c r="AH473" s="19"/>
    </row>
    <row r="474" spans="1:34" ht="15.75" customHeight="1" x14ac:dyDescent="0.25">
      <c r="A474" s="19"/>
      <c r="B474" s="19"/>
      <c r="C474" s="28"/>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0"/>
      <c r="AG474" s="19"/>
      <c r="AH474" s="19"/>
    </row>
    <row r="475" spans="1:34" ht="15.75" customHeight="1" x14ac:dyDescent="0.25">
      <c r="A475" s="19"/>
      <c r="B475" s="19"/>
      <c r="C475" s="28"/>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0"/>
      <c r="AG475" s="19"/>
      <c r="AH475" s="19"/>
    </row>
    <row r="476" spans="1:34" ht="15.75" customHeight="1" x14ac:dyDescent="0.25">
      <c r="A476" s="19"/>
      <c r="B476" s="19"/>
      <c r="C476" s="28"/>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0"/>
      <c r="AG476" s="19"/>
      <c r="AH476" s="19"/>
    </row>
    <row r="477" spans="1:34" ht="15.75" customHeight="1" x14ac:dyDescent="0.25">
      <c r="A477" s="19"/>
      <c r="B477" s="19"/>
      <c r="C477" s="28"/>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0"/>
      <c r="AG477" s="19"/>
      <c r="AH477" s="19"/>
    </row>
    <row r="478" spans="1:34" ht="15.75" customHeight="1" x14ac:dyDescent="0.25">
      <c r="A478" s="19"/>
      <c r="B478" s="19"/>
      <c r="C478" s="28"/>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0"/>
      <c r="AG478" s="19"/>
      <c r="AH478" s="19"/>
    </row>
    <row r="479" spans="1:34" ht="15.75" customHeight="1" x14ac:dyDescent="0.25">
      <c r="A479" s="19"/>
      <c r="B479" s="19"/>
      <c r="C479" s="28"/>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0"/>
      <c r="AG479" s="19"/>
      <c r="AH479" s="19"/>
    </row>
    <row r="480" spans="1:34" ht="15.75" customHeight="1" x14ac:dyDescent="0.25">
      <c r="A480" s="19"/>
      <c r="B480" s="19"/>
      <c r="C480" s="28"/>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0"/>
      <c r="AG480" s="19"/>
      <c r="AH480" s="19"/>
    </row>
    <row r="481" spans="1:34" ht="15.75" customHeight="1" x14ac:dyDescent="0.25">
      <c r="A481" s="19"/>
      <c r="B481" s="19"/>
      <c r="C481" s="28"/>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0"/>
      <c r="AG481" s="19"/>
      <c r="AH481" s="19"/>
    </row>
    <row r="482" spans="1:34" ht="15.75" customHeight="1" x14ac:dyDescent="0.25">
      <c r="A482" s="19"/>
      <c r="B482" s="19"/>
      <c r="C482" s="28"/>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0"/>
      <c r="AG482" s="19"/>
      <c r="AH482" s="19"/>
    </row>
    <row r="483" spans="1:34" ht="15.75" customHeight="1" x14ac:dyDescent="0.25">
      <c r="A483" s="19"/>
      <c r="B483" s="19"/>
      <c r="C483" s="28"/>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0"/>
      <c r="AG483" s="19"/>
      <c r="AH483" s="19"/>
    </row>
    <row r="484" spans="1:34" ht="15.75" customHeight="1" x14ac:dyDescent="0.25">
      <c r="A484" s="19"/>
      <c r="B484" s="19"/>
      <c r="C484" s="28"/>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0"/>
      <c r="AG484" s="19"/>
      <c r="AH484" s="19"/>
    </row>
    <row r="485" spans="1:34" ht="15.75" customHeight="1" x14ac:dyDescent="0.25">
      <c r="A485" s="19"/>
      <c r="B485" s="19"/>
      <c r="C485" s="28"/>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0"/>
      <c r="AG485" s="19"/>
      <c r="AH485" s="19"/>
    </row>
    <row r="486" spans="1:34" ht="15.75" customHeight="1" x14ac:dyDescent="0.25">
      <c r="A486" s="19"/>
      <c r="B486" s="19"/>
      <c r="C486" s="28"/>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0"/>
      <c r="AG486" s="19"/>
      <c r="AH486" s="19"/>
    </row>
    <row r="487" spans="1:34" ht="15.75" customHeight="1" x14ac:dyDescent="0.25">
      <c r="A487" s="19"/>
      <c r="B487" s="19"/>
      <c r="C487" s="28"/>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0"/>
      <c r="AG487" s="19"/>
      <c r="AH487" s="19"/>
    </row>
    <row r="488" spans="1:34" ht="15.75" customHeight="1" x14ac:dyDescent="0.25">
      <c r="A488" s="19"/>
      <c r="B488" s="19"/>
      <c r="C488" s="28"/>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0"/>
      <c r="AG488" s="19"/>
      <c r="AH488" s="19"/>
    </row>
    <row r="489" spans="1:34" ht="15.75" customHeight="1" x14ac:dyDescent="0.25">
      <c r="A489" s="19"/>
      <c r="B489" s="19"/>
      <c r="C489" s="28"/>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0"/>
      <c r="AG489" s="19"/>
      <c r="AH489" s="19"/>
    </row>
    <row r="490" spans="1:34" ht="15.75" customHeight="1" x14ac:dyDescent="0.25">
      <c r="A490" s="19"/>
      <c r="B490" s="19"/>
      <c r="C490" s="28"/>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0"/>
      <c r="AG490" s="19"/>
      <c r="AH490" s="19"/>
    </row>
    <row r="491" spans="1:34" ht="15.75" customHeight="1" x14ac:dyDescent="0.25">
      <c r="A491" s="19"/>
      <c r="B491" s="19"/>
      <c r="C491" s="28"/>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0"/>
      <c r="AG491" s="19"/>
      <c r="AH491" s="19"/>
    </row>
    <row r="492" spans="1:34" ht="15.75" customHeight="1" x14ac:dyDescent="0.25">
      <c r="A492" s="19"/>
      <c r="B492" s="19"/>
      <c r="C492" s="28"/>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0"/>
      <c r="AG492" s="19"/>
      <c r="AH492" s="19"/>
    </row>
    <row r="493" spans="1:34" ht="15.75" customHeight="1" x14ac:dyDescent="0.25">
      <c r="A493" s="19"/>
      <c r="B493" s="19"/>
      <c r="C493" s="28"/>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0"/>
      <c r="AG493" s="19"/>
      <c r="AH493" s="19"/>
    </row>
    <row r="494" spans="1:34" ht="15.75" customHeight="1" x14ac:dyDescent="0.25">
      <c r="A494" s="19"/>
      <c r="B494" s="19"/>
      <c r="C494" s="28"/>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0"/>
      <c r="AG494" s="19"/>
      <c r="AH494" s="19"/>
    </row>
    <row r="495" spans="1:34" ht="15.75" customHeight="1" x14ac:dyDescent="0.25">
      <c r="A495" s="19"/>
      <c r="B495" s="19"/>
      <c r="C495" s="28"/>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0"/>
      <c r="AG495" s="19"/>
      <c r="AH495" s="19"/>
    </row>
    <row r="496" spans="1:34" ht="15.75" customHeight="1" x14ac:dyDescent="0.25">
      <c r="A496" s="19"/>
      <c r="B496" s="19"/>
      <c r="C496" s="28"/>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0"/>
      <c r="AG496" s="19"/>
      <c r="AH496" s="19"/>
    </row>
    <row r="497" spans="1:34" ht="15.75" customHeight="1" x14ac:dyDescent="0.25">
      <c r="A497" s="19"/>
      <c r="B497" s="19"/>
      <c r="C497" s="28"/>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0"/>
      <c r="AG497" s="19"/>
      <c r="AH497" s="19"/>
    </row>
    <row r="498" spans="1:34" ht="15.75" customHeight="1" x14ac:dyDescent="0.25">
      <c r="A498" s="19"/>
      <c r="B498" s="19"/>
      <c r="C498" s="28"/>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0"/>
      <c r="AG498" s="19"/>
      <c r="AH498" s="19"/>
    </row>
    <row r="499" spans="1:34" ht="15.75" customHeight="1" x14ac:dyDescent="0.25">
      <c r="A499" s="19"/>
      <c r="B499" s="19"/>
      <c r="C499" s="28"/>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0"/>
      <c r="AG499" s="19"/>
      <c r="AH499" s="19"/>
    </row>
    <row r="500" spans="1:34" ht="15.75" customHeight="1" x14ac:dyDescent="0.25">
      <c r="A500" s="19"/>
      <c r="B500" s="19"/>
      <c r="C500" s="28"/>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0"/>
      <c r="AG500" s="19"/>
      <c r="AH500" s="19"/>
    </row>
    <row r="501" spans="1:34" ht="15.75" customHeight="1" x14ac:dyDescent="0.25">
      <c r="A501" s="19"/>
      <c r="B501" s="19"/>
      <c r="C501" s="28"/>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0"/>
      <c r="AG501" s="19"/>
      <c r="AH501" s="19"/>
    </row>
    <row r="502" spans="1:34" ht="15.75" customHeight="1" x14ac:dyDescent="0.25">
      <c r="A502" s="19"/>
      <c r="B502" s="19"/>
      <c r="C502" s="28"/>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0"/>
      <c r="AG502" s="19"/>
      <c r="AH502" s="19"/>
    </row>
    <row r="503" spans="1:34" ht="15.75" customHeight="1" x14ac:dyDescent="0.25">
      <c r="A503" s="19"/>
      <c r="B503" s="19"/>
      <c r="C503" s="28"/>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0"/>
      <c r="AG503" s="19"/>
      <c r="AH503" s="19"/>
    </row>
    <row r="504" spans="1:34" ht="15.75" customHeight="1" x14ac:dyDescent="0.25">
      <c r="A504" s="19"/>
      <c r="B504" s="19"/>
      <c r="C504" s="28"/>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0"/>
      <c r="AG504" s="19"/>
      <c r="AH504" s="19"/>
    </row>
    <row r="505" spans="1:34" ht="15.75" customHeight="1" x14ac:dyDescent="0.25">
      <c r="A505" s="19"/>
      <c r="B505" s="19"/>
      <c r="C505" s="28"/>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0"/>
      <c r="AG505" s="19"/>
      <c r="AH505" s="19"/>
    </row>
    <row r="506" spans="1:34" ht="15.75" customHeight="1" x14ac:dyDescent="0.25">
      <c r="A506" s="19"/>
      <c r="B506" s="19"/>
      <c r="C506" s="28"/>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0"/>
      <c r="AG506" s="19"/>
      <c r="AH506" s="19"/>
    </row>
    <row r="507" spans="1:34" ht="15.75" customHeight="1" x14ac:dyDescent="0.25">
      <c r="A507" s="19"/>
      <c r="B507" s="19"/>
      <c r="C507" s="28"/>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0"/>
      <c r="AG507" s="19"/>
      <c r="AH507" s="19"/>
    </row>
    <row r="508" spans="1:34" ht="15.75" customHeight="1" x14ac:dyDescent="0.25">
      <c r="A508" s="19"/>
      <c r="B508" s="19"/>
      <c r="C508" s="28"/>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0"/>
      <c r="AG508" s="19"/>
      <c r="AH508" s="19"/>
    </row>
    <row r="509" spans="1:34" ht="15.75" customHeight="1" x14ac:dyDescent="0.25">
      <c r="A509" s="19"/>
      <c r="B509" s="19"/>
      <c r="C509" s="28"/>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0"/>
      <c r="AG509" s="19"/>
      <c r="AH509" s="19"/>
    </row>
    <row r="510" spans="1:34" ht="15.75" customHeight="1" x14ac:dyDescent="0.25">
      <c r="A510" s="19"/>
      <c r="B510" s="19"/>
      <c r="C510" s="28"/>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0"/>
      <c r="AG510" s="19"/>
      <c r="AH510" s="19"/>
    </row>
    <row r="511" spans="1:34" ht="15.75" customHeight="1" x14ac:dyDescent="0.25">
      <c r="A511" s="19"/>
      <c r="B511" s="19"/>
      <c r="C511" s="28"/>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0"/>
      <c r="AG511" s="19"/>
      <c r="AH511" s="19"/>
    </row>
    <row r="512" spans="1:34" ht="15.75" customHeight="1" x14ac:dyDescent="0.25">
      <c r="A512" s="19"/>
      <c r="B512" s="19"/>
      <c r="C512" s="28"/>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0"/>
      <c r="AG512" s="19"/>
      <c r="AH512" s="19"/>
    </row>
    <row r="513" spans="1:34" ht="15.75" customHeight="1" x14ac:dyDescent="0.25">
      <c r="A513" s="19"/>
      <c r="B513" s="19"/>
      <c r="C513" s="28"/>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0"/>
      <c r="AG513" s="19"/>
      <c r="AH513" s="19"/>
    </row>
    <row r="514" spans="1:34" ht="15.75" customHeight="1" x14ac:dyDescent="0.25">
      <c r="A514" s="19"/>
      <c r="B514" s="19"/>
      <c r="C514" s="28"/>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0"/>
      <c r="AG514" s="19"/>
      <c r="AH514" s="19"/>
    </row>
    <row r="515" spans="1:34" ht="15.75" customHeight="1" x14ac:dyDescent="0.25">
      <c r="A515" s="19"/>
      <c r="B515" s="19"/>
      <c r="C515" s="28"/>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0"/>
      <c r="AG515" s="19"/>
      <c r="AH515" s="19"/>
    </row>
    <row r="516" spans="1:34" ht="15.75" customHeight="1" x14ac:dyDescent="0.25">
      <c r="A516" s="19"/>
      <c r="B516" s="19"/>
      <c r="C516" s="28"/>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0"/>
      <c r="AG516" s="19"/>
      <c r="AH516" s="19"/>
    </row>
    <row r="517" spans="1:34" ht="15.75" customHeight="1" x14ac:dyDescent="0.25">
      <c r="A517" s="19"/>
      <c r="B517" s="19"/>
      <c r="C517" s="28"/>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0"/>
      <c r="AG517" s="19"/>
      <c r="AH517" s="19"/>
    </row>
    <row r="518" spans="1:34" ht="15.75" customHeight="1" x14ac:dyDescent="0.25">
      <c r="A518" s="19"/>
      <c r="B518" s="19"/>
      <c r="C518" s="28"/>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0"/>
      <c r="AG518" s="19"/>
      <c r="AH518" s="19"/>
    </row>
    <row r="519" spans="1:34" ht="15.75" customHeight="1" x14ac:dyDescent="0.25">
      <c r="A519" s="19"/>
      <c r="B519" s="19"/>
      <c r="C519" s="28"/>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0"/>
      <c r="AG519" s="19"/>
      <c r="AH519" s="19"/>
    </row>
    <row r="520" spans="1:34" ht="15.75" customHeight="1" x14ac:dyDescent="0.25">
      <c r="A520" s="19"/>
      <c r="B520" s="19"/>
      <c r="C520" s="28"/>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0"/>
      <c r="AG520" s="19"/>
      <c r="AH520" s="19"/>
    </row>
    <row r="521" spans="1:34" ht="15.75" customHeight="1" x14ac:dyDescent="0.25">
      <c r="A521" s="19"/>
      <c r="B521" s="19"/>
      <c r="C521" s="28"/>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0"/>
      <c r="AG521" s="19"/>
      <c r="AH521" s="19"/>
    </row>
    <row r="522" spans="1:34" ht="15.75" customHeight="1" x14ac:dyDescent="0.25">
      <c r="A522" s="19"/>
      <c r="B522" s="19"/>
      <c r="C522" s="28"/>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0"/>
      <c r="AG522" s="19"/>
      <c r="AH522" s="19"/>
    </row>
    <row r="523" spans="1:34" ht="15.75" customHeight="1" x14ac:dyDescent="0.25">
      <c r="A523" s="19"/>
      <c r="B523" s="19"/>
      <c r="C523" s="28"/>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0"/>
      <c r="AG523" s="19"/>
      <c r="AH523" s="19"/>
    </row>
    <row r="524" spans="1:34" ht="15.75" customHeight="1" x14ac:dyDescent="0.25">
      <c r="A524" s="19"/>
      <c r="B524" s="19"/>
      <c r="C524" s="28"/>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0"/>
      <c r="AG524" s="19"/>
      <c r="AH524" s="19"/>
    </row>
    <row r="525" spans="1:34" ht="15.75" customHeight="1" x14ac:dyDescent="0.25">
      <c r="A525" s="19"/>
      <c r="B525" s="19"/>
      <c r="C525" s="28"/>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0"/>
      <c r="AG525" s="19"/>
      <c r="AH525" s="19"/>
    </row>
    <row r="526" spans="1:34" ht="15.75" customHeight="1" x14ac:dyDescent="0.25">
      <c r="A526" s="19"/>
      <c r="B526" s="19"/>
      <c r="C526" s="28"/>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0"/>
      <c r="AG526" s="19"/>
      <c r="AH526" s="19"/>
    </row>
    <row r="527" spans="1:34" ht="15.75" customHeight="1" x14ac:dyDescent="0.25">
      <c r="A527" s="19"/>
      <c r="B527" s="19"/>
      <c r="C527" s="28"/>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0"/>
      <c r="AG527" s="19"/>
      <c r="AH527" s="19"/>
    </row>
    <row r="528" spans="1:34" ht="15.75" customHeight="1" x14ac:dyDescent="0.25">
      <c r="A528" s="19"/>
      <c r="B528" s="19"/>
      <c r="C528" s="28"/>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0"/>
      <c r="AG528" s="19"/>
      <c r="AH528" s="19"/>
    </row>
    <row r="529" spans="1:34" ht="15.75" customHeight="1" x14ac:dyDescent="0.25">
      <c r="A529" s="19"/>
      <c r="B529" s="19"/>
      <c r="C529" s="28"/>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0"/>
      <c r="AG529" s="19"/>
      <c r="AH529" s="19"/>
    </row>
    <row r="530" spans="1:34" ht="15.75" customHeight="1" x14ac:dyDescent="0.25">
      <c r="A530" s="19"/>
      <c r="B530" s="19"/>
      <c r="C530" s="28"/>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0"/>
      <c r="AG530" s="19"/>
      <c r="AH530" s="19"/>
    </row>
    <row r="531" spans="1:34" ht="15.75" customHeight="1" x14ac:dyDescent="0.25">
      <c r="A531" s="19"/>
      <c r="B531" s="19"/>
      <c r="C531" s="28"/>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0"/>
      <c r="AG531" s="19"/>
      <c r="AH531" s="19"/>
    </row>
    <row r="532" spans="1:34" ht="15.75" customHeight="1" x14ac:dyDescent="0.25">
      <c r="A532" s="19"/>
      <c r="B532" s="19"/>
      <c r="C532" s="28"/>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0"/>
      <c r="AG532" s="19"/>
      <c r="AH532" s="19"/>
    </row>
    <row r="533" spans="1:34" ht="15.75" customHeight="1" x14ac:dyDescent="0.25">
      <c r="A533" s="19"/>
      <c r="B533" s="19"/>
      <c r="C533" s="28"/>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0"/>
      <c r="AG533" s="19"/>
      <c r="AH533" s="19"/>
    </row>
    <row r="534" spans="1:34" ht="15.75" customHeight="1" x14ac:dyDescent="0.25">
      <c r="A534" s="19"/>
      <c r="B534" s="19"/>
      <c r="C534" s="28"/>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0"/>
      <c r="AG534" s="19"/>
      <c r="AH534" s="19"/>
    </row>
    <row r="535" spans="1:34" ht="15.75" customHeight="1" x14ac:dyDescent="0.25">
      <c r="A535" s="19"/>
      <c r="B535" s="19"/>
      <c r="C535" s="28"/>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0"/>
      <c r="AG535" s="19"/>
      <c r="AH535" s="19"/>
    </row>
    <row r="536" spans="1:34" ht="15.75" customHeight="1" x14ac:dyDescent="0.25">
      <c r="A536" s="19"/>
      <c r="B536" s="19"/>
      <c r="C536" s="28"/>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0"/>
      <c r="AG536" s="19"/>
      <c r="AH536" s="19"/>
    </row>
    <row r="537" spans="1:34" ht="15.75" customHeight="1" x14ac:dyDescent="0.25">
      <c r="A537" s="19"/>
      <c r="B537" s="19"/>
      <c r="C537" s="28"/>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0"/>
      <c r="AG537" s="19"/>
      <c r="AH537" s="19"/>
    </row>
    <row r="538" spans="1:34" ht="15.75" customHeight="1" x14ac:dyDescent="0.25">
      <c r="A538" s="19"/>
      <c r="B538" s="19"/>
      <c r="C538" s="28"/>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0"/>
      <c r="AG538" s="19"/>
      <c r="AH538" s="19"/>
    </row>
    <row r="539" spans="1:34" ht="15.75" customHeight="1" x14ac:dyDescent="0.25">
      <c r="A539" s="19"/>
      <c r="B539" s="19"/>
      <c r="C539" s="28"/>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0"/>
      <c r="AG539" s="19"/>
      <c r="AH539" s="19"/>
    </row>
    <row r="540" spans="1:34" ht="15.75" customHeight="1" x14ac:dyDescent="0.25">
      <c r="A540" s="19"/>
      <c r="B540" s="19"/>
      <c r="C540" s="28"/>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0"/>
      <c r="AG540" s="19"/>
      <c r="AH540" s="19"/>
    </row>
    <row r="541" spans="1:34" ht="15.75" customHeight="1" x14ac:dyDescent="0.25">
      <c r="A541" s="19"/>
      <c r="B541" s="19"/>
      <c r="C541" s="28"/>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0"/>
      <c r="AG541" s="19"/>
      <c r="AH541" s="19"/>
    </row>
    <row r="542" spans="1:34" ht="15.75" customHeight="1" x14ac:dyDescent="0.25">
      <c r="A542" s="19"/>
      <c r="B542" s="19"/>
      <c r="C542" s="28"/>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0"/>
      <c r="AG542" s="19"/>
      <c r="AH542" s="19"/>
    </row>
    <row r="543" spans="1:34" ht="15.75" customHeight="1" x14ac:dyDescent="0.25">
      <c r="A543" s="19"/>
      <c r="B543" s="19"/>
      <c r="C543" s="28"/>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0"/>
      <c r="AG543" s="19"/>
      <c r="AH543" s="19"/>
    </row>
    <row r="544" spans="1:34" ht="15.75" customHeight="1" x14ac:dyDescent="0.25">
      <c r="A544" s="19"/>
      <c r="B544" s="19"/>
      <c r="C544" s="28"/>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0"/>
      <c r="AG544" s="19"/>
      <c r="AH544" s="19"/>
    </row>
    <row r="545" spans="1:34" ht="15.75" customHeight="1" x14ac:dyDescent="0.25">
      <c r="A545" s="19"/>
      <c r="B545" s="19"/>
      <c r="C545" s="28"/>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0"/>
      <c r="AG545" s="19"/>
      <c r="AH545" s="19"/>
    </row>
    <row r="546" spans="1:34" ht="15.75" customHeight="1" x14ac:dyDescent="0.25">
      <c r="A546" s="19"/>
      <c r="B546" s="19"/>
      <c r="C546" s="28"/>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0"/>
      <c r="AG546" s="19"/>
      <c r="AH546" s="19"/>
    </row>
    <row r="547" spans="1:34" ht="15.75" customHeight="1" x14ac:dyDescent="0.25">
      <c r="A547" s="19"/>
      <c r="B547" s="19"/>
      <c r="C547" s="28"/>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0"/>
      <c r="AG547" s="19"/>
      <c r="AH547" s="19"/>
    </row>
    <row r="548" spans="1:34" ht="15.75" customHeight="1" x14ac:dyDescent="0.25">
      <c r="A548" s="19"/>
      <c r="B548" s="19"/>
      <c r="C548" s="28"/>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0"/>
      <c r="AG548" s="19"/>
      <c r="AH548" s="19"/>
    </row>
    <row r="549" spans="1:34" ht="15.75" customHeight="1" x14ac:dyDescent="0.25">
      <c r="A549" s="19"/>
      <c r="B549" s="19"/>
      <c r="C549" s="28"/>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0"/>
      <c r="AG549" s="19"/>
      <c r="AH549" s="19"/>
    </row>
    <row r="550" spans="1:34" ht="15.75" customHeight="1" x14ac:dyDescent="0.25">
      <c r="A550" s="19"/>
      <c r="B550" s="19"/>
      <c r="C550" s="28"/>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0"/>
      <c r="AG550" s="19"/>
      <c r="AH550" s="19"/>
    </row>
    <row r="551" spans="1:34" ht="15.75" customHeight="1" x14ac:dyDescent="0.25">
      <c r="A551" s="19"/>
      <c r="B551" s="19"/>
      <c r="C551" s="28"/>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0"/>
      <c r="AG551" s="19"/>
      <c r="AH551" s="19"/>
    </row>
    <row r="552" spans="1:34" ht="15.75" customHeight="1" x14ac:dyDescent="0.25">
      <c r="A552" s="19"/>
      <c r="B552" s="19"/>
      <c r="C552" s="28"/>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0"/>
      <c r="AG552" s="19"/>
      <c r="AH552" s="19"/>
    </row>
    <row r="553" spans="1:34" ht="15.75" customHeight="1" x14ac:dyDescent="0.25">
      <c r="A553" s="19"/>
      <c r="B553" s="19"/>
      <c r="C553" s="28"/>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0"/>
      <c r="AG553" s="19"/>
      <c r="AH553" s="19"/>
    </row>
    <row r="554" spans="1:34" ht="15.75" customHeight="1" x14ac:dyDescent="0.25">
      <c r="A554" s="19"/>
      <c r="B554" s="19"/>
      <c r="C554" s="28"/>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0"/>
      <c r="AG554" s="19"/>
      <c r="AH554" s="19"/>
    </row>
    <row r="555" spans="1:34" ht="15.75" customHeight="1" x14ac:dyDescent="0.25">
      <c r="A555" s="19"/>
      <c r="B555" s="19"/>
      <c r="C555" s="28"/>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0"/>
      <c r="AG555" s="19"/>
      <c r="AH555" s="19"/>
    </row>
    <row r="556" spans="1:34" ht="15.75" customHeight="1" x14ac:dyDescent="0.25">
      <c r="A556" s="19"/>
      <c r="B556" s="19"/>
      <c r="C556" s="28"/>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0"/>
      <c r="AG556" s="19"/>
      <c r="AH556" s="19"/>
    </row>
    <row r="557" spans="1:34" ht="15.75" customHeight="1" x14ac:dyDescent="0.25">
      <c r="A557" s="19"/>
      <c r="B557" s="19"/>
      <c r="C557" s="28"/>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0"/>
      <c r="AG557" s="19"/>
      <c r="AH557" s="19"/>
    </row>
    <row r="558" spans="1:34" ht="15.75" customHeight="1" x14ac:dyDescent="0.25">
      <c r="A558" s="19"/>
      <c r="B558" s="19"/>
      <c r="C558" s="28"/>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0"/>
      <c r="AG558" s="19"/>
      <c r="AH558" s="19"/>
    </row>
    <row r="559" spans="1:34" ht="15.75" customHeight="1" x14ac:dyDescent="0.25">
      <c r="A559" s="19"/>
      <c r="B559" s="19"/>
      <c r="C559" s="28"/>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0"/>
      <c r="AG559" s="19"/>
      <c r="AH559" s="19"/>
    </row>
    <row r="560" spans="1:34" ht="15.75" customHeight="1" x14ac:dyDescent="0.25">
      <c r="A560" s="19"/>
      <c r="B560" s="19"/>
      <c r="C560" s="28"/>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0"/>
      <c r="AG560" s="19"/>
      <c r="AH560" s="19"/>
    </row>
    <row r="561" spans="1:34" ht="15.75" customHeight="1" x14ac:dyDescent="0.25">
      <c r="A561" s="19"/>
      <c r="B561" s="19"/>
      <c r="C561" s="28"/>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0"/>
      <c r="AG561" s="19"/>
      <c r="AH561" s="19"/>
    </row>
    <row r="562" spans="1:34" ht="15.75" customHeight="1" x14ac:dyDescent="0.25">
      <c r="A562" s="19"/>
      <c r="B562" s="19"/>
      <c r="C562" s="28"/>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0"/>
      <c r="AG562" s="19"/>
      <c r="AH562" s="19"/>
    </row>
    <row r="563" spans="1:34" ht="15.75" customHeight="1" x14ac:dyDescent="0.25">
      <c r="A563" s="19"/>
      <c r="B563" s="19"/>
      <c r="C563" s="28"/>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0"/>
      <c r="AG563" s="19"/>
      <c r="AH563" s="19"/>
    </row>
    <row r="564" spans="1:34" ht="15.75" customHeight="1" x14ac:dyDescent="0.25">
      <c r="A564" s="19"/>
      <c r="B564" s="19"/>
      <c r="C564" s="28"/>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0"/>
      <c r="AG564" s="19"/>
      <c r="AH564" s="19"/>
    </row>
    <row r="565" spans="1:34" ht="15.75" customHeight="1" x14ac:dyDescent="0.25">
      <c r="A565" s="19"/>
      <c r="B565" s="19"/>
      <c r="C565" s="28"/>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0"/>
      <c r="AG565" s="19"/>
      <c r="AH565" s="19"/>
    </row>
    <row r="566" spans="1:34" ht="15.75" customHeight="1" x14ac:dyDescent="0.25">
      <c r="A566" s="19"/>
      <c r="B566" s="19"/>
      <c r="C566" s="28"/>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0"/>
      <c r="AG566" s="19"/>
      <c r="AH566" s="19"/>
    </row>
    <row r="567" spans="1:34" ht="15.75" customHeight="1" x14ac:dyDescent="0.25">
      <c r="A567" s="19"/>
      <c r="B567" s="19"/>
      <c r="C567" s="28"/>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0"/>
      <c r="AG567" s="19"/>
      <c r="AH567" s="19"/>
    </row>
    <row r="568" spans="1:34" ht="15.75" customHeight="1" x14ac:dyDescent="0.25">
      <c r="A568" s="19"/>
      <c r="B568" s="19"/>
      <c r="C568" s="28"/>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0"/>
      <c r="AG568" s="19"/>
      <c r="AH568" s="19"/>
    </row>
    <row r="569" spans="1:34" ht="15.75" customHeight="1" x14ac:dyDescent="0.25">
      <c r="A569" s="19"/>
      <c r="B569" s="19"/>
      <c r="C569" s="28"/>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0"/>
      <c r="AG569" s="19"/>
      <c r="AH569" s="19"/>
    </row>
    <row r="570" spans="1:34" ht="15.75" customHeight="1" x14ac:dyDescent="0.25">
      <c r="A570" s="19"/>
      <c r="B570" s="19"/>
      <c r="C570" s="28"/>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0"/>
      <c r="AG570" s="19"/>
      <c r="AH570" s="19"/>
    </row>
    <row r="571" spans="1:34" ht="15.75" customHeight="1" x14ac:dyDescent="0.25">
      <c r="A571" s="19"/>
      <c r="B571" s="19"/>
      <c r="C571" s="28"/>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0"/>
      <c r="AG571" s="19"/>
      <c r="AH571" s="19"/>
    </row>
    <row r="572" spans="1:34" ht="15.75" customHeight="1" x14ac:dyDescent="0.25">
      <c r="A572" s="19"/>
      <c r="B572" s="19"/>
      <c r="C572" s="28"/>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0"/>
      <c r="AG572" s="19"/>
      <c r="AH572" s="19"/>
    </row>
    <row r="573" spans="1:34" ht="15.75" customHeight="1" x14ac:dyDescent="0.25">
      <c r="A573" s="19"/>
      <c r="B573" s="19"/>
      <c r="C573" s="28"/>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0"/>
      <c r="AG573" s="19"/>
      <c r="AH573" s="19"/>
    </row>
    <row r="574" spans="1:34" ht="15.75" customHeight="1" x14ac:dyDescent="0.25">
      <c r="A574" s="19"/>
      <c r="B574" s="19"/>
      <c r="C574" s="28"/>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0"/>
      <c r="AG574" s="19"/>
      <c r="AH574" s="19"/>
    </row>
    <row r="575" spans="1:34" ht="15.75" customHeight="1" x14ac:dyDescent="0.25">
      <c r="A575" s="19"/>
      <c r="B575" s="19"/>
      <c r="C575" s="28"/>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0"/>
      <c r="AG575" s="19"/>
      <c r="AH575" s="19"/>
    </row>
    <row r="576" spans="1:34" ht="15.75" customHeight="1" x14ac:dyDescent="0.25">
      <c r="A576" s="19"/>
      <c r="B576" s="19"/>
      <c r="C576" s="28"/>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0"/>
      <c r="AG576" s="19"/>
      <c r="AH576" s="19"/>
    </row>
    <row r="577" spans="1:34" ht="15.75" customHeight="1" x14ac:dyDescent="0.25">
      <c r="A577" s="19"/>
      <c r="B577" s="19"/>
      <c r="C577" s="28"/>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0"/>
      <c r="AG577" s="19"/>
      <c r="AH577" s="19"/>
    </row>
    <row r="578" spans="1:34" ht="15.75" customHeight="1" x14ac:dyDescent="0.25">
      <c r="A578" s="19"/>
      <c r="B578" s="19"/>
      <c r="C578" s="28"/>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0"/>
      <c r="AG578" s="19"/>
      <c r="AH578" s="19"/>
    </row>
    <row r="579" spans="1:34" ht="15.75" customHeight="1" x14ac:dyDescent="0.25">
      <c r="A579" s="19"/>
      <c r="B579" s="19"/>
      <c r="C579" s="28"/>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0"/>
      <c r="AG579" s="19"/>
      <c r="AH579" s="19"/>
    </row>
    <row r="580" spans="1:34" ht="15.75" customHeight="1" x14ac:dyDescent="0.25">
      <c r="A580" s="19"/>
      <c r="B580" s="19"/>
      <c r="C580" s="28"/>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0"/>
      <c r="AG580" s="19"/>
      <c r="AH580" s="19"/>
    </row>
    <row r="581" spans="1:34" ht="15.75" customHeight="1" x14ac:dyDescent="0.25">
      <c r="A581" s="19"/>
      <c r="B581" s="19"/>
      <c r="C581" s="28"/>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0"/>
      <c r="AG581" s="19"/>
      <c r="AH581" s="19"/>
    </row>
    <row r="582" spans="1:34" ht="15.75" customHeight="1" x14ac:dyDescent="0.25">
      <c r="A582" s="19"/>
      <c r="B582" s="19"/>
      <c r="C582" s="28"/>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0"/>
      <c r="AG582" s="19"/>
      <c r="AH582" s="19"/>
    </row>
    <row r="583" spans="1:34" ht="15.75" customHeight="1" x14ac:dyDescent="0.25">
      <c r="A583" s="19"/>
      <c r="B583" s="19"/>
      <c r="C583" s="28"/>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0"/>
      <c r="AG583" s="19"/>
      <c r="AH583" s="19"/>
    </row>
    <row r="584" spans="1:34" ht="15.75" customHeight="1" x14ac:dyDescent="0.25">
      <c r="A584" s="19"/>
      <c r="B584" s="19"/>
      <c r="C584" s="28"/>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0"/>
      <c r="AG584" s="19"/>
      <c r="AH584" s="19"/>
    </row>
    <row r="585" spans="1:34" ht="15.75" customHeight="1" x14ac:dyDescent="0.25">
      <c r="A585" s="19"/>
      <c r="B585" s="19"/>
      <c r="C585" s="28"/>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0"/>
      <c r="AG585" s="19"/>
      <c r="AH585" s="19"/>
    </row>
    <row r="586" spans="1:34" ht="15.75" customHeight="1" x14ac:dyDescent="0.25">
      <c r="A586" s="19"/>
      <c r="B586" s="19"/>
      <c r="C586" s="28"/>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0"/>
      <c r="AG586" s="19"/>
      <c r="AH586" s="19"/>
    </row>
    <row r="587" spans="1:34" ht="15.75" customHeight="1" x14ac:dyDescent="0.25">
      <c r="A587" s="19"/>
      <c r="B587" s="19"/>
      <c r="C587" s="28"/>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0"/>
      <c r="AG587" s="19"/>
      <c r="AH587" s="19"/>
    </row>
    <row r="588" spans="1:34" ht="15.75" customHeight="1" x14ac:dyDescent="0.25">
      <c r="A588" s="19"/>
      <c r="B588" s="19"/>
      <c r="C588" s="28"/>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0"/>
      <c r="AG588" s="19"/>
      <c r="AH588" s="19"/>
    </row>
    <row r="589" spans="1:34" ht="15.75" customHeight="1" x14ac:dyDescent="0.25">
      <c r="A589" s="19"/>
      <c r="B589" s="19"/>
      <c r="C589" s="28"/>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0"/>
      <c r="AG589" s="19"/>
      <c r="AH589" s="19"/>
    </row>
    <row r="590" spans="1:34" ht="15.75" customHeight="1" x14ac:dyDescent="0.25">
      <c r="A590" s="19"/>
      <c r="B590" s="19"/>
      <c r="C590" s="28"/>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0"/>
      <c r="AG590" s="19"/>
      <c r="AH590" s="19"/>
    </row>
    <row r="591" spans="1:34" ht="15.75" customHeight="1" x14ac:dyDescent="0.25">
      <c r="A591" s="19"/>
      <c r="B591" s="19"/>
      <c r="C591" s="28"/>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0"/>
      <c r="AG591" s="19"/>
      <c r="AH591" s="19"/>
    </row>
    <row r="592" spans="1:34" ht="15.75" customHeight="1" x14ac:dyDescent="0.25">
      <c r="A592" s="19"/>
      <c r="B592" s="19"/>
      <c r="C592" s="28"/>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0"/>
      <c r="AG592" s="19"/>
      <c r="AH592" s="19"/>
    </row>
    <row r="593" spans="1:34" ht="15.75" customHeight="1" x14ac:dyDescent="0.25">
      <c r="A593" s="19"/>
      <c r="B593" s="19"/>
      <c r="C593" s="28"/>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0"/>
      <c r="AG593" s="19"/>
      <c r="AH593" s="19"/>
    </row>
    <row r="594" spans="1:34" ht="15.75" customHeight="1" x14ac:dyDescent="0.25">
      <c r="A594" s="19"/>
      <c r="B594" s="19"/>
      <c r="C594" s="28"/>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0"/>
      <c r="AG594" s="19"/>
      <c r="AH594" s="19"/>
    </row>
    <row r="595" spans="1:34" ht="15.75" customHeight="1" x14ac:dyDescent="0.25">
      <c r="A595" s="19"/>
      <c r="B595" s="19"/>
      <c r="C595" s="28"/>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0"/>
      <c r="AG595" s="19"/>
      <c r="AH595" s="19"/>
    </row>
    <row r="596" spans="1:34" ht="15.75" customHeight="1" x14ac:dyDescent="0.25">
      <c r="A596" s="19"/>
      <c r="B596" s="19"/>
      <c r="C596" s="28"/>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0"/>
      <c r="AG596" s="19"/>
      <c r="AH596" s="19"/>
    </row>
    <row r="597" spans="1:34" ht="15.75" customHeight="1" x14ac:dyDescent="0.25">
      <c r="A597" s="19"/>
      <c r="B597" s="19"/>
      <c r="C597" s="28"/>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0"/>
      <c r="AG597" s="19"/>
      <c r="AH597" s="19"/>
    </row>
    <row r="598" spans="1:34" ht="15.75" customHeight="1" x14ac:dyDescent="0.25">
      <c r="A598" s="19"/>
      <c r="B598" s="19"/>
      <c r="C598" s="28"/>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0"/>
      <c r="AG598" s="19"/>
      <c r="AH598" s="19"/>
    </row>
    <row r="599" spans="1:34" ht="15.75" customHeight="1" x14ac:dyDescent="0.25">
      <c r="A599" s="19"/>
      <c r="B599" s="19"/>
      <c r="C599" s="28"/>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0"/>
      <c r="AG599" s="19"/>
      <c r="AH599" s="19"/>
    </row>
    <row r="600" spans="1:34" ht="15.75" customHeight="1" x14ac:dyDescent="0.25">
      <c r="A600" s="19"/>
      <c r="B600" s="19"/>
      <c r="C600" s="28"/>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0"/>
      <c r="AG600" s="19"/>
      <c r="AH600" s="19"/>
    </row>
    <row r="601" spans="1:34" ht="15.75" customHeight="1" x14ac:dyDescent="0.25">
      <c r="A601" s="19"/>
      <c r="B601" s="19"/>
      <c r="C601" s="28"/>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0"/>
      <c r="AG601" s="19"/>
      <c r="AH601" s="19"/>
    </row>
    <row r="602" spans="1:34" ht="15.75" customHeight="1" x14ac:dyDescent="0.25">
      <c r="A602" s="19"/>
      <c r="B602" s="19"/>
      <c r="C602" s="28"/>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0"/>
      <c r="AG602" s="19"/>
      <c r="AH602" s="19"/>
    </row>
    <row r="603" spans="1:34" ht="15.75" customHeight="1" x14ac:dyDescent="0.25">
      <c r="A603" s="19"/>
      <c r="B603" s="19"/>
      <c r="C603" s="28"/>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0"/>
      <c r="AG603" s="19"/>
      <c r="AH603" s="19"/>
    </row>
    <row r="604" spans="1:34" ht="15.75" customHeight="1" x14ac:dyDescent="0.25">
      <c r="A604" s="19"/>
      <c r="B604" s="19"/>
      <c r="C604" s="28"/>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0"/>
      <c r="AG604" s="19"/>
      <c r="AH604" s="19"/>
    </row>
    <row r="605" spans="1:34" ht="15.75" customHeight="1" x14ac:dyDescent="0.25">
      <c r="A605" s="19"/>
      <c r="B605" s="19"/>
      <c r="C605" s="28"/>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0"/>
      <c r="AG605" s="19"/>
      <c r="AH605" s="19"/>
    </row>
    <row r="606" spans="1:34" ht="15.75" customHeight="1" x14ac:dyDescent="0.25">
      <c r="A606" s="19"/>
      <c r="B606" s="19"/>
      <c r="C606" s="28"/>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0"/>
      <c r="AG606" s="19"/>
      <c r="AH606" s="19"/>
    </row>
    <row r="607" spans="1:34" ht="15.75" customHeight="1" x14ac:dyDescent="0.25">
      <c r="A607" s="19"/>
      <c r="B607" s="19"/>
      <c r="C607" s="28"/>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0"/>
      <c r="AG607" s="19"/>
      <c r="AH607" s="19"/>
    </row>
    <row r="608" spans="1:34" ht="15.75" customHeight="1" x14ac:dyDescent="0.25">
      <c r="A608" s="19"/>
      <c r="B608" s="19"/>
      <c r="C608" s="28"/>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0"/>
      <c r="AG608" s="19"/>
      <c r="AH608" s="19"/>
    </row>
    <row r="609" spans="1:34" ht="15.75" customHeight="1" x14ac:dyDescent="0.25">
      <c r="A609" s="19"/>
      <c r="B609" s="19"/>
      <c r="C609" s="28"/>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0"/>
      <c r="AG609" s="19"/>
      <c r="AH609" s="19"/>
    </row>
    <row r="610" spans="1:34" ht="15.75" customHeight="1" x14ac:dyDescent="0.25">
      <c r="A610" s="19"/>
      <c r="B610" s="19"/>
      <c r="C610" s="28"/>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0"/>
      <c r="AG610" s="19"/>
      <c r="AH610" s="19"/>
    </row>
    <row r="611" spans="1:34" ht="15.75" customHeight="1" x14ac:dyDescent="0.25">
      <c r="A611" s="19"/>
      <c r="B611" s="19"/>
      <c r="C611" s="28"/>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0"/>
      <c r="AG611" s="19"/>
      <c r="AH611" s="19"/>
    </row>
    <row r="612" spans="1:34" ht="15.75" customHeight="1" x14ac:dyDescent="0.25">
      <c r="A612" s="19"/>
      <c r="B612" s="19"/>
      <c r="C612" s="28"/>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0"/>
      <c r="AG612" s="19"/>
      <c r="AH612" s="19"/>
    </row>
    <row r="613" spans="1:34" ht="15.75" customHeight="1" x14ac:dyDescent="0.25">
      <c r="A613" s="19"/>
      <c r="B613" s="19"/>
      <c r="C613" s="28"/>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0"/>
      <c r="AG613" s="19"/>
      <c r="AH613" s="19"/>
    </row>
    <row r="614" spans="1:34" ht="15.75" customHeight="1" x14ac:dyDescent="0.25">
      <c r="A614" s="19"/>
      <c r="B614" s="19"/>
      <c r="C614" s="28"/>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0"/>
      <c r="AG614" s="19"/>
      <c r="AH614" s="19"/>
    </row>
    <row r="615" spans="1:34" ht="15.75" customHeight="1" x14ac:dyDescent="0.25">
      <c r="A615" s="19"/>
      <c r="B615" s="19"/>
      <c r="C615" s="28"/>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0"/>
      <c r="AG615" s="19"/>
      <c r="AH615" s="19"/>
    </row>
    <row r="616" spans="1:34" ht="15.75" customHeight="1" x14ac:dyDescent="0.25">
      <c r="A616" s="19"/>
      <c r="B616" s="19"/>
      <c r="C616" s="28"/>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0"/>
      <c r="AG616" s="19"/>
      <c r="AH616" s="19"/>
    </row>
    <row r="617" spans="1:34" ht="15.75" customHeight="1" x14ac:dyDescent="0.25">
      <c r="A617" s="19"/>
      <c r="B617" s="19"/>
      <c r="C617" s="28"/>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0"/>
      <c r="AG617" s="19"/>
      <c r="AH617" s="19"/>
    </row>
    <row r="618" spans="1:34" ht="15.75" customHeight="1" x14ac:dyDescent="0.25">
      <c r="A618" s="19"/>
      <c r="B618" s="19"/>
      <c r="C618" s="28"/>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0"/>
      <c r="AG618" s="19"/>
      <c r="AH618" s="19"/>
    </row>
    <row r="619" spans="1:34" ht="15.75" customHeight="1" x14ac:dyDescent="0.25">
      <c r="A619" s="19"/>
      <c r="B619" s="19"/>
      <c r="C619" s="28"/>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0"/>
      <c r="AG619" s="19"/>
      <c r="AH619" s="19"/>
    </row>
    <row r="620" spans="1:34" ht="15.75" customHeight="1" x14ac:dyDescent="0.25">
      <c r="A620" s="19"/>
      <c r="B620" s="19"/>
      <c r="C620" s="28"/>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0"/>
      <c r="AG620" s="19"/>
      <c r="AH620" s="19"/>
    </row>
    <row r="621" spans="1:34" ht="15.75" customHeight="1" x14ac:dyDescent="0.25">
      <c r="A621" s="19"/>
      <c r="B621" s="19"/>
      <c r="C621" s="28"/>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0"/>
      <c r="AG621" s="19"/>
      <c r="AH621" s="19"/>
    </row>
    <row r="622" spans="1:34" ht="15.75" customHeight="1" x14ac:dyDescent="0.25">
      <c r="A622" s="19"/>
      <c r="B622" s="19"/>
      <c r="C622" s="28"/>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0"/>
      <c r="AG622" s="19"/>
      <c r="AH622" s="19"/>
    </row>
    <row r="623" spans="1:34" ht="15.75" customHeight="1" x14ac:dyDescent="0.25">
      <c r="A623" s="19"/>
      <c r="B623" s="19"/>
      <c r="C623" s="28"/>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0"/>
      <c r="AG623" s="19"/>
      <c r="AH623" s="19"/>
    </row>
    <row r="624" spans="1:34" ht="15.75" customHeight="1" x14ac:dyDescent="0.25">
      <c r="A624" s="19"/>
      <c r="B624" s="19"/>
      <c r="C624" s="28"/>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0"/>
      <c r="AG624" s="19"/>
      <c r="AH624" s="19"/>
    </row>
    <row r="625" spans="1:34" ht="15.75" customHeight="1" x14ac:dyDescent="0.25">
      <c r="A625" s="19"/>
      <c r="B625" s="19"/>
      <c r="C625" s="28"/>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0"/>
      <c r="AG625" s="19"/>
      <c r="AH625" s="19"/>
    </row>
    <row r="626" spans="1:34" ht="15.75" customHeight="1" x14ac:dyDescent="0.25">
      <c r="A626" s="19"/>
      <c r="B626" s="19"/>
      <c r="C626" s="28"/>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0"/>
      <c r="AG626" s="19"/>
      <c r="AH626" s="19"/>
    </row>
    <row r="627" spans="1:34" ht="15.75" customHeight="1" x14ac:dyDescent="0.25">
      <c r="A627" s="19"/>
      <c r="B627" s="19"/>
      <c r="C627" s="28"/>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0"/>
      <c r="AG627" s="19"/>
      <c r="AH627" s="19"/>
    </row>
    <row r="628" spans="1:34" ht="15.75" customHeight="1" x14ac:dyDescent="0.25">
      <c r="A628" s="19"/>
      <c r="B628" s="19"/>
      <c r="C628" s="28"/>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0"/>
      <c r="AG628" s="19"/>
      <c r="AH628" s="19"/>
    </row>
    <row r="629" spans="1:34" ht="15.75" customHeight="1" x14ac:dyDescent="0.25">
      <c r="A629" s="19"/>
      <c r="B629" s="19"/>
      <c r="C629" s="28"/>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0"/>
      <c r="AG629" s="19"/>
      <c r="AH629" s="19"/>
    </row>
    <row r="630" spans="1:34" ht="15.75" customHeight="1" x14ac:dyDescent="0.25">
      <c r="A630" s="19"/>
      <c r="B630" s="19"/>
      <c r="C630" s="28"/>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0"/>
      <c r="AG630" s="19"/>
      <c r="AH630" s="19"/>
    </row>
    <row r="631" spans="1:34" ht="15.75" customHeight="1" x14ac:dyDescent="0.25">
      <c r="A631" s="19"/>
      <c r="B631" s="19"/>
      <c r="C631" s="28"/>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0"/>
      <c r="AG631" s="19"/>
      <c r="AH631" s="19"/>
    </row>
    <row r="632" spans="1:34" ht="15.75" customHeight="1" x14ac:dyDescent="0.25">
      <c r="A632" s="19"/>
      <c r="B632" s="19"/>
      <c r="C632" s="28"/>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0"/>
      <c r="AG632" s="19"/>
      <c r="AH632" s="19"/>
    </row>
    <row r="633" spans="1:34" ht="15.75" customHeight="1" x14ac:dyDescent="0.25">
      <c r="A633" s="19"/>
      <c r="B633" s="19"/>
      <c r="C633" s="28"/>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0"/>
      <c r="AG633" s="19"/>
      <c r="AH633" s="19"/>
    </row>
    <row r="634" spans="1:34" ht="15.75" customHeight="1" x14ac:dyDescent="0.25">
      <c r="A634" s="19"/>
      <c r="B634" s="19"/>
      <c r="C634" s="28"/>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0"/>
      <c r="AG634" s="19"/>
      <c r="AH634" s="19"/>
    </row>
    <row r="635" spans="1:34" ht="15.75" customHeight="1" x14ac:dyDescent="0.25">
      <c r="A635" s="19"/>
      <c r="B635" s="19"/>
      <c r="C635" s="28"/>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0"/>
      <c r="AG635" s="19"/>
      <c r="AH635" s="19"/>
    </row>
    <row r="636" spans="1:34" ht="15.75" customHeight="1" x14ac:dyDescent="0.25">
      <c r="A636" s="19"/>
      <c r="B636" s="19"/>
      <c r="C636" s="28"/>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0"/>
      <c r="AG636" s="19"/>
      <c r="AH636" s="19"/>
    </row>
    <row r="637" spans="1:34" ht="15.75" customHeight="1" x14ac:dyDescent="0.25">
      <c r="A637" s="19"/>
      <c r="B637" s="19"/>
      <c r="C637" s="28"/>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0"/>
      <c r="AG637" s="19"/>
      <c r="AH637" s="19"/>
    </row>
    <row r="638" spans="1:34" ht="15.75" customHeight="1" x14ac:dyDescent="0.25">
      <c r="A638" s="19"/>
      <c r="B638" s="19"/>
      <c r="C638" s="28"/>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0"/>
      <c r="AG638" s="19"/>
      <c r="AH638" s="19"/>
    </row>
    <row r="639" spans="1:34" ht="15.75" customHeight="1" x14ac:dyDescent="0.25">
      <c r="A639" s="19"/>
      <c r="B639" s="19"/>
      <c r="C639" s="28"/>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0"/>
      <c r="AG639" s="19"/>
      <c r="AH639" s="19"/>
    </row>
    <row r="640" spans="1:34" ht="15.75" customHeight="1" x14ac:dyDescent="0.25">
      <c r="A640" s="19"/>
      <c r="B640" s="19"/>
      <c r="C640" s="28"/>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0"/>
      <c r="AG640" s="19"/>
      <c r="AH640" s="19"/>
    </row>
    <row r="641" spans="1:34" ht="15.75" customHeight="1" x14ac:dyDescent="0.25">
      <c r="A641" s="19"/>
      <c r="B641" s="19"/>
      <c r="C641" s="28"/>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0"/>
      <c r="AG641" s="19"/>
      <c r="AH641" s="19"/>
    </row>
    <row r="642" spans="1:34" ht="15.75" customHeight="1" x14ac:dyDescent="0.25">
      <c r="A642" s="19"/>
      <c r="B642" s="19"/>
      <c r="C642" s="28"/>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0"/>
      <c r="AG642" s="19"/>
      <c r="AH642" s="19"/>
    </row>
    <row r="643" spans="1:34" ht="15.75" customHeight="1" x14ac:dyDescent="0.25">
      <c r="A643" s="19"/>
      <c r="B643" s="19"/>
      <c r="C643" s="28"/>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0"/>
      <c r="AG643" s="19"/>
      <c r="AH643" s="19"/>
    </row>
    <row r="644" spans="1:34" ht="15.75" customHeight="1" x14ac:dyDescent="0.25">
      <c r="A644" s="19"/>
      <c r="B644" s="19"/>
      <c r="C644" s="28"/>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0"/>
      <c r="AG644" s="19"/>
      <c r="AH644" s="19"/>
    </row>
    <row r="645" spans="1:34" ht="15.75" customHeight="1" x14ac:dyDescent="0.25">
      <c r="A645" s="19"/>
      <c r="B645" s="19"/>
      <c r="C645" s="28"/>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0"/>
      <c r="AG645" s="19"/>
      <c r="AH645" s="19"/>
    </row>
    <row r="646" spans="1:34" ht="15.75" customHeight="1" x14ac:dyDescent="0.25">
      <c r="A646" s="19"/>
      <c r="B646" s="19"/>
      <c r="C646" s="28"/>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0"/>
      <c r="AG646" s="19"/>
      <c r="AH646" s="19"/>
    </row>
    <row r="647" spans="1:34" ht="15.75" customHeight="1" x14ac:dyDescent="0.25">
      <c r="A647" s="19"/>
      <c r="B647" s="19"/>
      <c r="C647" s="28"/>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0"/>
      <c r="AG647" s="19"/>
      <c r="AH647" s="19"/>
    </row>
    <row r="648" spans="1:34" ht="15.75" customHeight="1" x14ac:dyDescent="0.25">
      <c r="A648" s="19"/>
      <c r="B648" s="19"/>
      <c r="C648" s="28"/>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0"/>
      <c r="AG648" s="19"/>
      <c r="AH648" s="19"/>
    </row>
    <row r="649" spans="1:34" ht="15.75" customHeight="1" x14ac:dyDescent="0.25">
      <c r="A649" s="19"/>
      <c r="B649" s="19"/>
      <c r="C649" s="28"/>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0"/>
      <c r="AG649" s="19"/>
      <c r="AH649" s="19"/>
    </row>
    <row r="650" spans="1:34" ht="15.75" customHeight="1" x14ac:dyDescent="0.25">
      <c r="A650" s="19"/>
      <c r="B650" s="19"/>
      <c r="C650" s="28"/>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0"/>
      <c r="AG650" s="19"/>
      <c r="AH650" s="19"/>
    </row>
    <row r="651" spans="1:34" ht="15.75" customHeight="1" x14ac:dyDescent="0.25">
      <c r="A651" s="19"/>
      <c r="B651" s="19"/>
      <c r="C651" s="28"/>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0"/>
      <c r="AG651" s="19"/>
      <c r="AH651" s="19"/>
    </row>
    <row r="652" spans="1:34" ht="15.75" customHeight="1" x14ac:dyDescent="0.25">
      <c r="A652" s="19"/>
      <c r="B652" s="19"/>
      <c r="C652" s="28"/>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0"/>
      <c r="AG652" s="19"/>
      <c r="AH652" s="19"/>
    </row>
    <row r="653" spans="1:34" ht="15.75" customHeight="1" x14ac:dyDescent="0.25">
      <c r="A653" s="19"/>
      <c r="B653" s="19"/>
      <c r="C653" s="28"/>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0"/>
      <c r="AG653" s="19"/>
      <c r="AH653" s="19"/>
    </row>
    <row r="654" spans="1:34" ht="15.75" customHeight="1" x14ac:dyDescent="0.25">
      <c r="A654" s="19"/>
      <c r="B654" s="19"/>
      <c r="C654" s="28"/>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0"/>
      <c r="AG654" s="19"/>
      <c r="AH654" s="19"/>
    </row>
    <row r="655" spans="1:34" ht="15.75" customHeight="1" x14ac:dyDescent="0.25">
      <c r="A655" s="19"/>
      <c r="B655" s="19"/>
      <c r="C655" s="28"/>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0"/>
      <c r="AG655" s="19"/>
      <c r="AH655" s="19"/>
    </row>
    <row r="656" spans="1:34" ht="15.75" customHeight="1" x14ac:dyDescent="0.25">
      <c r="A656" s="19"/>
      <c r="B656" s="19"/>
      <c r="C656" s="28"/>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0"/>
      <c r="AG656" s="19"/>
      <c r="AH656" s="19"/>
    </row>
    <row r="657" spans="1:34" ht="15.75" customHeight="1" x14ac:dyDescent="0.25">
      <c r="A657" s="19"/>
      <c r="B657" s="19"/>
      <c r="C657" s="28"/>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0"/>
      <c r="AG657" s="19"/>
      <c r="AH657" s="19"/>
    </row>
    <row r="658" spans="1:34" ht="15.75" customHeight="1" x14ac:dyDescent="0.25">
      <c r="A658" s="19"/>
      <c r="B658" s="19"/>
      <c r="C658" s="28"/>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0"/>
      <c r="AG658" s="19"/>
      <c r="AH658" s="19"/>
    </row>
    <row r="659" spans="1:34" ht="15.75" customHeight="1" x14ac:dyDescent="0.25">
      <c r="A659" s="19"/>
      <c r="B659" s="19"/>
      <c r="C659" s="28"/>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0"/>
      <c r="AG659" s="19"/>
      <c r="AH659" s="19"/>
    </row>
    <row r="660" spans="1:34" ht="15.75" customHeight="1" x14ac:dyDescent="0.25">
      <c r="A660" s="19"/>
      <c r="B660" s="19"/>
      <c r="C660" s="28"/>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0"/>
      <c r="AG660" s="19"/>
      <c r="AH660" s="19"/>
    </row>
    <row r="661" spans="1:34" ht="15.75" customHeight="1" x14ac:dyDescent="0.25">
      <c r="A661" s="19"/>
      <c r="B661" s="19"/>
      <c r="C661" s="28"/>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0"/>
      <c r="AG661" s="19"/>
      <c r="AH661" s="19"/>
    </row>
    <row r="662" spans="1:34" ht="15.75" customHeight="1" x14ac:dyDescent="0.25">
      <c r="A662" s="19"/>
      <c r="B662" s="19"/>
      <c r="C662" s="28"/>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0"/>
      <c r="AG662" s="19"/>
      <c r="AH662" s="19"/>
    </row>
    <row r="663" spans="1:34" ht="15.75" customHeight="1" x14ac:dyDescent="0.25">
      <c r="A663" s="19"/>
      <c r="B663" s="19"/>
      <c r="C663" s="28"/>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0"/>
      <c r="AG663" s="19"/>
      <c r="AH663" s="19"/>
    </row>
    <row r="664" spans="1:34" ht="15.75" customHeight="1" x14ac:dyDescent="0.25">
      <c r="A664" s="19"/>
      <c r="B664" s="19"/>
      <c r="C664" s="28"/>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0"/>
      <c r="AG664" s="19"/>
      <c r="AH664" s="19"/>
    </row>
    <row r="665" spans="1:34" ht="15.75" customHeight="1" x14ac:dyDescent="0.25">
      <c r="A665" s="19"/>
      <c r="B665" s="19"/>
      <c r="C665" s="28"/>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0"/>
      <c r="AG665" s="19"/>
      <c r="AH665" s="19"/>
    </row>
    <row r="666" spans="1:34" ht="15.75" customHeight="1" x14ac:dyDescent="0.25">
      <c r="A666" s="19"/>
      <c r="B666" s="19"/>
      <c r="C666" s="28"/>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0"/>
      <c r="AG666" s="19"/>
      <c r="AH666" s="19"/>
    </row>
    <row r="667" spans="1:34" ht="15.75" customHeight="1" x14ac:dyDescent="0.25">
      <c r="A667" s="19"/>
      <c r="B667" s="19"/>
      <c r="C667" s="28"/>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0"/>
      <c r="AG667" s="19"/>
      <c r="AH667" s="19"/>
    </row>
    <row r="668" spans="1:34" ht="15.75" customHeight="1" x14ac:dyDescent="0.25">
      <c r="A668" s="19"/>
      <c r="B668" s="19"/>
      <c r="C668" s="28"/>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0"/>
      <c r="AG668" s="19"/>
      <c r="AH668" s="19"/>
    </row>
    <row r="669" spans="1:34" ht="15.75" customHeight="1" x14ac:dyDescent="0.25">
      <c r="A669" s="19"/>
      <c r="B669" s="19"/>
      <c r="C669" s="28"/>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0"/>
      <c r="AG669" s="19"/>
      <c r="AH669" s="19"/>
    </row>
    <row r="670" spans="1:34" ht="15.75" customHeight="1" x14ac:dyDescent="0.25">
      <c r="A670" s="19"/>
      <c r="B670" s="19"/>
      <c r="C670" s="28"/>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0"/>
      <c r="AG670" s="19"/>
      <c r="AH670" s="19"/>
    </row>
    <row r="671" spans="1:34" ht="15.75" customHeight="1" x14ac:dyDescent="0.25">
      <c r="A671" s="19"/>
      <c r="B671" s="19"/>
      <c r="C671" s="28"/>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0"/>
      <c r="AG671" s="19"/>
      <c r="AH671" s="19"/>
    </row>
    <row r="672" spans="1:34" ht="15.75" customHeight="1" x14ac:dyDescent="0.25">
      <c r="A672" s="19"/>
      <c r="B672" s="19"/>
      <c r="C672" s="28"/>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0"/>
      <c r="AG672" s="19"/>
      <c r="AH672" s="19"/>
    </row>
    <row r="673" spans="1:34" ht="15.75" customHeight="1" x14ac:dyDescent="0.25">
      <c r="A673" s="19"/>
      <c r="B673" s="19"/>
      <c r="C673" s="28"/>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0"/>
      <c r="AG673" s="19"/>
      <c r="AH673" s="19"/>
    </row>
    <row r="674" spans="1:34" ht="15.75" customHeight="1" x14ac:dyDescent="0.25">
      <c r="A674" s="19"/>
      <c r="B674" s="19"/>
      <c r="C674" s="28"/>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0"/>
      <c r="AG674" s="19"/>
      <c r="AH674" s="19"/>
    </row>
    <row r="675" spans="1:34" ht="15.75" customHeight="1" x14ac:dyDescent="0.25">
      <c r="A675" s="19"/>
      <c r="B675" s="19"/>
      <c r="C675" s="28"/>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0"/>
      <c r="AG675" s="19"/>
      <c r="AH675" s="19"/>
    </row>
    <row r="676" spans="1:34" ht="15.75" customHeight="1" x14ac:dyDescent="0.25">
      <c r="A676" s="19"/>
      <c r="B676" s="19"/>
      <c r="C676" s="28"/>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0"/>
      <c r="AG676" s="19"/>
      <c r="AH676" s="19"/>
    </row>
    <row r="677" spans="1:34" ht="15.75" customHeight="1" x14ac:dyDescent="0.25">
      <c r="A677" s="19"/>
      <c r="B677" s="19"/>
      <c r="C677" s="28"/>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0"/>
      <c r="AG677" s="19"/>
      <c r="AH677" s="19"/>
    </row>
    <row r="678" spans="1:34" ht="15.75" customHeight="1" x14ac:dyDescent="0.25">
      <c r="A678" s="19"/>
      <c r="B678" s="19"/>
      <c r="C678" s="28"/>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0"/>
      <c r="AG678" s="19"/>
      <c r="AH678" s="19"/>
    </row>
    <row r="679" spans="1:34" ht="15.75" customHeight="1" x14ac:dyDescent="0.25">
      <c r="A679" s="19"/>
      <c r="B679" s="19"/>
      <c r="C679" s="28"/>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0"/>
      <c r="AG679" s="19"/>
      <c r="AH679" s="19"/>
    </row>
    <row r="680" spans="1:34" ht="15.75" customHeight="1" x14ac:dyDescent="0.25">
      <c r="A680" s="19"/>
      <c r="B680" s="19"/>
      <c r="C680" s="28"/>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0"/>
      <c r="AG680" s="19"/>
      <c r="AH680" s="19"/>
    </row>
    <row r="681" spans="1:34" ht="15.75" customHeight="1" x14ac:dyDescent="0.25">
      <c r="A681" s="19"/>
      <c r="B681" s="19"/>
      <c r="C681" s="28"/>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0"/>
      <c r="AG681" s="19"/>
      <c r="AH681" s="19"/>
    </row>
    <row r="682" spans="1:34" ht="15.75" customHeight="1" x14ac:dyDescent="0.25">
      <c r="A682" s="19"/>
      <c r="B682" s="19"/>
      <c r="C682" s="28"/>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0"/>
      <c r="AG682" s="19"/>
      <c r="AH682" s="19"/>
    </row>
    <row r="683" spans="1:34" ht="15.75" customHeight="1" x14ac:dyDescent="0.25">
      <c r="A683" s="19"/>
      <c r="B683" s="19"/>
      <c r="C683" s="28"/>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0"/>
      <c r="AG683" s="19"/>
      <c r="AH683" s="19"/>
    </row>
    <row r="684" spans="1:34" ht="15.75" customHeight="1" x14ac:dyDescent="0.25">
      <c r="A684" s="19"/>
      <c r="B684" s="19"/>
      <c r="C684" s="28"/>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0"/>
      <c r="AG684" s="19"/>
      <c r="AH684" s="19"/>
    </row>
    <row r="685" spans="1:34" ht="15.75" customHeight="1" x14ac:dyDescent="0.25">
      <c r="A685" s="19"/>
      <c r="B685" s="19"/>
      <c r="C685" s="28"/>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0"/>
      <c r="AG685" s="19"/>
      <c r="AH685" s="19"/>
    </row>
    <row r="686" spans="1:34" ht="15.75" customHeight="1" x14ac:dyDescent="0.25">
      <c r="A686" s="19"/>
      <c r="B686" s="19"/>
      <c r="C686" s="28"/>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0"/>
      <c r="AG686" s="19"/>
      <c r="AH686" s="19"/>
    </row>
    <row r="687" spans="1:34" ht="15.75" customHeight="1" x14ac:dyDescent="0.25">
      <c r="A687" s="19"/>
      <c r="B687" s="19"/>
      <c r="C687" s="28"/>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0"/>
      <c r="AG687" s="19"/>
      <c r="AH687" s="19"/>
    </row>
    <row r="688" spans="1:34" ht="15.75" customHeight="1" x14ac:dyDescent="0.25">
      <c r="A688" s="19"/>
      <c r="B688" s="19"/>
      <c r="C688" s="28"/>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0"/>
      <c r="AG688" s="19"/>
      <c r="AH688" s="19"/>
    </row>
    <row r="689" spans="1:34" ht="15.75" customHeight="1" x14ac:dyDescent="0.25">
      <c r="A689" s="19"/>
      <c r="B689" s="19"/>
      <c r="C689" s="28"/>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0"/>
      <c r="AG689" s="19"/>
      <c r="AH689" s="19"/>
    </row>
    <row r="690" spans="1:34" ht="15.75" customHeight="1" x14ac:dyDescent="0.25">
      <c r="A690" s="19"/>
      <c r="B690" s="19"/>
      <c r="C690" s="28"/>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0"/>
      <c r="AG690" s="19"/>
      <c r="AH690" s="19"/>
    </row>
    <row r="691" spans="1:34" ht="15.75" customHeight="1" x14ac:dyDescent="0.25">
      <c r="A691" s="19"/>
      <c r="B691" s="19"/>
      <c r="C691" s="28"/>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0"/>
      <c r="AG691" s="19"/>
      <c r="AH691" s="19"/>
    </row>
    <row r="692" spans="1:34" ht="15.75" customHeight="1" x14ac:dyDescent="0.25">
      <c r="A692" s="19"/>
      <c r="B692" s="19"/>
      <c r="C692" s="28"/>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0"/>
      <c r="AG692" s="19"/>
      <c r="AH692" s="19"/>
    </row>
    <row r="693" spans="1:34" ht="15.75" customHeight="1" x14ac:dyDescent="0.25">
      <c r="A693" s="19"/>
      <c r="B693" s="19"/>
      <c r="C693" s="28"/>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0"/>
      <c r="AG693" s="19"/>
      <c r="AH693" s="19"/>
    </row>
    <row r="694" spans="1:34" ht="15.75" customHeight="1" x14ac:dyDescent="0.25">
      <c r="A694" s="19"/>
      <c r="B694" s="19"/>
      <c r="C694" s="28"/>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0"/>
      <c r="AG694" s="19"/>
      <c r="AH694" s="19"/>
    </row>
    <row r="695" spans="1:34" ht="15.75" customHeight="1" x14ac:dyDescent="0.25">
      <c r="A695" s="19"/>
      <c r="B695" s="19"/>
      <c r="C695" s="28"/>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0"/>
      <c r="AG695" s="19"/>
      <c r="AH695" s="19"/>
    </row>
    <row r="696" spans="1:34" ht="15.75" customHeight="1" x14ac:dyDescent="0.25">
      <c r="A696" s="19"/>
      <c r="B696" s="19"/>
      <c r="C696" s="28"/>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0"/>
      <c r="AG696" s="19"/>
      <c r="AH696" s="19"/>
    </row>
    <row r="697" spans="1:34" ht="15.75" customHeight="1" x14ac:dyDescent="0.25">
      <c r="A697" s="19"/>
      <c r="B697" s="19"/>
      <c r="C697" s="28"/>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0"/>
      <c r="AG697" s="19"/>
      <c r="AH697" s="19"/>
    </row>
    <row r="698" spans="1:34" ht="15.75" customHeight="1" x14ac:dyDescent="0.25">
      <c r="A698" s="19"/>
      <c r="B698" s="19"/>
      <c r="C698" s="28"/>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0"/>
      <c r="AG698" s="19"/>
      <c r="AH698" s="19"/>
    </row>
    <row r="699" spans="1:34" ht="15.75" customHeight="1" x14ac:dyDescent="0.25">
      <c r="A699" s="19"/>
      <c r="B699" s="19"/>
      <c r="C699" s="28"/>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0"/>
      <c r="AG699" s="19"/>
      <c r="AH699" s="19"/>
    </row>
    <row r="700" spans="1:34" ht="15.75" customHeight="1" x14ac:dyDescent="0.25">
      <c r="A700" s="19"/>
      <c r="B700" s="19"/>
      <c r="C700" s="28"/>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0"/>
      <c r="AG700" s="19"/>
      <c r="AH700" s="19"/>
    </row>
    <row r="701" spans="1:34" ht="15.75" customHeight="1" x14ac:dyDescent="0.25">
      <c r="A701" s="19"/>
      <c r="B701" s="19"/>
      <c r="C701" s="28"/>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c r="AE701" s="19"/>
      <c r="AF701" s="10"/>
      <c r="AG701" s="19"/>
      <c r="AH701" s="19"/>
    </row>
    <row r="702" spans="1:34" ht="15.75" customHeight="1" x14ac:dyDescent="0.25">
      <c r="A702" s="19"/>
      <c r="B702" s="19"/>
      <c r="C702" s="28"/>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c r="AF702" s="10"/>
      <c r="AG702" s="19"/>
      <c r="AH702" s="19"/>
    </row>
    <row r="703" spans="1:34" ht="15.75" customHeight="1" x14ac:dyDescent="0.25">
      <c r="A703" s="19"/>
      <c r="B703" s="19"/>
      <c r="C703" s="28"/>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c r="AF703" s="10"/>
      <c r="AG703" s="19"/>
      <c r="AH703" s="19"/>
    </row>
    <row r="704" spans="1:34" ht="15.75" customHeight="1" x14ac:dyDescent="0.25">
      <c r="A704" s="19"/>
      <c r="B704" s="19"/>
      <c r="C704" s="28"/>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c r="AF704" s="10"/>
      <c r="AG704" s="19"/>
      <c r="AH704" s="19"/>
    </row>
    <row r="705" spans="1:34" ht="15.75" customHeight="1" x14ac:dyDescent="0.25">
      <c r="A705" s="19"/>
      <c r="B705" s="19"/>
      <c r="C705" s="28"/>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c r="AF705" s="10"/>
      <c r="AG705" s="19"/>
      <c r="AH705" s="19"/>
    </row>
    <row r="706" spans="1:34" ht="15.75" customHeight="1" x14ac:dyDescent="0.25">
      <c r="A706" s="19"/>
      <c r="B706" s="19"/>
      <c r="C706" s="28"/>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c r="AF706" s="10"/>
      <c r="AG706" s="19"/>
      <c r="AH706" s="19"/>
    </row>
    <row r="707" spans="1:34" ht="15.75" customHeight="1" x14ac:dyDescent="0.25">
      <c r="A707" s="19"/>
      <c r="B707" s="19"/>
      <c r="C707" s="28"/>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c r="AF707" s="10"/>
      <c r="AG707" s="19"/>
      <c r="AH707" s="19"/>
    </row>
    <row r="708" spans="1:34" ht="15.75" customHeight="1" x14ac:dyDescent="0.25">
      <c r="A708" s="19"/>
      <c r="B708" s="19"/>
      <c r="C708" s="28"/>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c r="AF708" s="10"/>
      <c r="AG708" s="19"/>
      <c r="AH708" s="19"/>
    </row>
    <row r="709" spans="1:34" ht="15.75" customHeight="1" x14ac:dyDescent="0.25">
      <c r="A709" s="19"/>
      <c r="B709" s="19"/>
      <c r="C709" s="28"/>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c r="AE709" s="19"/>
      <c r="AF709" s="10"/>
      <c r="AG709" s="19"/>
      <c r="AH709" s="19"/>
    </row>
    <row r="710" spans="1:34" ht="15.75" customHeight="1" x14ac:dyDescent="0.25">
      <c r="A710" s="19"/>
      <c r="B710" s="19"/>
      <c r="C710" s="28"/>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c r="AE710" s="19"/>
      <c r="AF710" s="10"/>
      <c r="AG710" s="19"/>
      <c r="AH710" s="19"/>
    </row>
    <row r="711" spans="1:34" ht="15.75" customHeight="1" x14ac:dyDescent="0.25">
      <c r="A711" s="19"/>
      <c r="B711" s="19"/>
      <c r="C711" s="28"/>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c r="AF711" s="10"/>
      <c r="AG711" s="19"/>
      <c r="AH711" s="19"/>
    </row>
    <row r="712" spans="1:34" ht="15.75" customHeight="1" x14ac:dyDescent="0.25">
      <c r="A712" s="19"/>
      <c r="B712" s="19"/>
      <c r="C712" s="28"/>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c r="AF712" s="10"/>
      <c r="AG712" s="19"/>
      <c r="AH712" s="19"/>
    </row>
    <row r="713" spans="1:34" ht="15.75" customHeight="1" x14ac:dyDescent="0.25">
      <c r="A713" s="19"/>
      <c r="B713" s="19"/>
      <c r="C713" s="28"/>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c r="AF713" s="10"/>
      <c r="AG713" s="19"/>
      <c r="AH713" s="19"/>
    </row>
    <row r="714" spans="1:34" ht="15.75" customHeight="1" x14ac:dyDescent="0.25">
      <c r="A714" s="19"/>
      <c r="B714" s="19"/>
      <c r="C714" s="28"/>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c r="AF714" s="10"/>
      <c r="AG714" s="19"/>
      <c r="AH714" s="19"/>
    </row>
    <row r="715" spans="1:34" ht="15.75" customHeight="1" x14ac:dyDescent="0.25">
      <c r="A715" s="19"/>
      <c r="B715" s="19"/>
      <c r="C715" s="28"/>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c r="AF715" s="10"/>
      <c r="AG715" s="19"/>
      <c r="AH715" s="19"/>
    </row>
    <row r="716" spans="1:34" ht="15.75" customHeight="1" x14ac:dyDescent="0.25">
      <c r="A716" s="19"/>
      <c r="B716" s="19"/>
      <c r="C716" s="28"/>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c r="AF716" s="10"/>
      <c r="AG716" s="19"/>
      <c r="AH716" s="19"/>
    </row>
    <row r="717" spans="1:34" ht="15.75" customHeight="1" x14ac:dyDescent="0.25">
      <c r="A717" s="19"/>
      <c r="B717" s="19"/>
      <c r="C717" s="28"/>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c r="AF717" s="10"/>
      <c r="AG717" s="19"/>
      <c r="AH717" s="19"/>
    </row>
    <row r="718" spans="1:34" ht="15.75" customHeight="1" x14ac:dyDescent="0.25">
      <c r="A718" s="19"/>
      <c r="B718" s="19"/>
      <c r="C718" s="28"/>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c r="AF718" s="10"/>
      <c r="AG718" s="19"/>
      <c r="AH718" s="19"/>
    </row>
    <row r="719" spans="1:34" ht="15.75" customHeight="1" x14ac:dyDescent="0.25">
      <c r="A719" s="19"/>
      <c r="B719" s="19"/>
      <c r="C719" s="28"/>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c r="AF719" s="10"/>
      <c r="AG719" s="19"/>
      <c r="AH719" s="19"/>
    </row>
    <row r="720" spans="1:34" ht="15.75" customHeight="1" x14ac:dyDescent="0.25">
      <c r="A720" s="19"/>
      <c r="B720" s="19"/>
      <c r="C720" s="28"/>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0"/>
      <c r="AG720" s="19"/>
      <c r="AH720" s="19"/>
    </row>
    <row r="721" spans="1:34" ht="15.75" customHeight="1" x14ac:dyDescent="0.25">
      <c r="A721" s="19"/>
      <c r="B721" s="19"/>
      <c r="C721" s="28"/>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c r="AF721" s="10"/>
      <c r="AG721" s="19"/>
      <c r="AH721" s="19"/>
    </row>
    <row r="722" spans="1:34" ht="15.75" customHeight="1" x14ac:dyDescent="0.25">
      <c r="A722" s="19"/>
      <c r="B722" s="19"/>
      <c r="C722" s="28"/>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c r="AF722" s="10"/>
      <c r="AG722" s="19"/>
      <c r="AH722" s="19"/>
    </row>
    <row r="723" spans="1:34" ht="15.75" customHeight="1" x14ac:dyDescent="0.25">
      <c r="A723" s="19"/>
      <c r="B723" s="19"/>
      <c r="C723" s="28"/>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c r="AF723" s="10"/>
      <c r="AG723" s="19"/>
      <c r="AH723" s="19"/>
    </row>
    <row r="724" spans="1:34" ht="15.75" customHeight="1" x14ac:dyDescent="0.25">
      <c r="A724" s="19"/>
      <c r="B724" s="19"/>
      <c r="C724" s="28"/>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c r="AE724" s="19"/>
      <c r="AF724" s="10"/>
      <c r="AG724" s="19"/>
      <c r="AH724" s="19"/>
    </row>
    <row r="725" spans="1:34" ht="15.75" customHeight="1" x14ac:dyDescent="0.25">
      <c r="A725" s="19"/>
      <c r="B725" s="19"/>
      <c r="C725" s="28"/>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c r="AF725" s="10"/>
      <c r="AG725" s="19"/>
      <c r="AH725" s="19"/>
    </row>
    <row r="726" spans="1:34" ht="15.75" customHeight="1" x14ac:dyDescent="0.25">
      <c r="A726" s="19"/>
      <c r="B726" s="19"/>
      <c r="C726" s="28"/>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0"/>
      <c r="AG726" s="19"/>
      <c r="AH726" s="19"/>
    </row>
    <row r="727" spans="1:34" ht="15.75" customHeight="1" x14ac:dyDescent="0.25">
      <c r="A727" s="19"/>
      <c r="B727" s="19"/>
      <c r="C727" s="28"/>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c r="AF727" s="10"/>
      <c r="AG727" s="19"/>
      <c r="AH727" s="19"/>
    </row>
    <row r="728" spans="1:34" ht="15.75" customHeight="1" x14ac:dyDescent="0.25">
      <c r="A728" s="19"/>
      <c r="B728" s="19"/>
      <c r="C728" s="28"/>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c r="AF728" s="10"/>
      <c r="AG728" s="19"/>
      <c r="AH728" s="19"/>
    </row>
    <row r="729" spans="1:34" ht="15.75" customHeight="1" x14ac:dyDescent="0.25">
      <c r="A729" s="19"/>
      <c r="B729" s="19"/>
      <c r="C729" s="28"/>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0"/>
      <c r="AG729" s="19"/>
      <c r="AH729" s="19"/>
    </row>
    <row r="730" spans="1:34" ht="15.75" customHeight="1" x14ac:dyDescent="0.25">
      <c r="A730" s="19"/>
      <c r="B730" s="19"/>
      <c r="C730" s="28"/>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0"/>
      <c r="AG730" s="19"/>
      <c r="AH730" s="19"/>
    </row>
    <row r="731" spans="1:34" ht="15.75" customHeight="1" x14ac:dyDescent="0.25">
      <c r="A731" s="19"/>
      <c r="B731" s="19"/>
      <c r="C731" s="28"/>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0"/>
      <c r="AG731" s="19"/>
      <c r="AH731" s="19"/>
    </row>
    <row r="732" spans="1:34" ht="15.75" customHeight="1" x14ac:dyDescent="0.25">
      <c r="A732" s="19"/>
      <c r="B732" s="19"/>
      <c r="C732" s="28"/>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0"/>
      <c r="AG732" s="19"/>
      <c r="AH732" s="19"/>
    </row>
    <row r="733" spans="1:34" ht="15.75" customHeight="1" x14ac:dyDescent="0.25">
      <c r="A733" s="19"/>
      <c r="B733" s="19"/>
      <c r="C733" s="28"/>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c r="AE733" s="19"/>
      <c r="AF733" s="10"/>
      <c r="AG733" s="19"/>
      <c r="AH733" s="19"/>
    </row>
    <row r="734" spans="1:34" ht="15.75" customHeight="1" x14ac:dyDescent="0.25">
      <c r="A734" s="19"/>
      <c r="B734" s="19"/>
      <c r="C734" s="28"/>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c r="AE734" s="19"/>
      <c r="AF734" s="10"/>
      <c r="AG734" s="19"/>
      <c r="AH734" s="19"/>
    </row>
    <row r="735" spans="1:34" ht="15.75" customHeight="1" x14ac:dyDescent="0.25">
      <c r="A735" s="19"/>
      <c r="B735" s="19"/>
      <c r="C735" s="28"/>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0"/>
      <c r="AG735" s="19"/>
      <c r="AH735" s="19"/>
    </row>
    <row r="736" spans="1:34" ht="15.75" customHeight="1" x14ac:dyDescent="0.25">
      <c r="A736" s="19"/>
      <c r="B736" s="19"/>
      <c r="C736" s="28"/>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c r="AF736" s="10"/>
      <c r="AG736" s="19"/>
      <c r="AH736" s="19"/>
    </row>
    <row r="737" spans="1:34" ht="15.75" customHeight="1" x14ac:dyDescent="0.25">
      <c r="A737" s="19"/>
      <c r="B737" s="19"/>
      <c r="C737" s="28"/>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c r="AF737" s="10"/>
      <c r="AG737" s="19"/>
      <c r="AH737" s="19"/>
    </row>
    <row r="738" spans="1:34" ht="15.75" customHeight="1" x14ac:dyDescent="0.25">
      <c r="A738" s="19"/>
      <c r="B738" s="19"/>
      <c r="C738" s="28"/>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0"/>
      <c r="AG738" s="19"/>
      <c r="AH738" s="19"/>
    </row>
    <row r="739" spans="1:34" ht="15.75" customHeight="1" x14ac:dyDescent="0.25">
      <c r="A739" s="19"/>
      <c r="B739" s="19"/>
      <c r="C739" s="28"/>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c r="AF739" s="10"/>
      <c r="AG739" s="19"/>
      <c r="AH739" s="19"/>
    </row>
    <row r="740" spans="1:34" ht="15.75" customHeight="1" x14ac:dyDescent="0.25">
      <c r="A740" s="19"/>
      <c r="B740" s="19"/>
      <c r="C740" s="28"/>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0"/>
      <c r="AG740" s="19"/>
      <c r="AH740" s="19"/>
    </row>
    <row r="741" spans="1:34" ht="15.75" customHeight="1" x14ac:dyDescent="0.25">
      <c r="A741" s="19"/>
      <c r="B741" s="19"/>
      <c r="C741" s="28"/>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0"/>
      <c r="AG741" s="19"/>
      <c r="AH741" s="19"/>
    </row>
    <row r="742" spans="1:34" ht="15.75" customHeight="1" x14ac:dyDescent="0.25">
      <c r="A742" s="19"/>
      <c r="B742" s="19"/>
      <c r="C742" s="28"/>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0"/>
      <c r="AG742" s="19"/>
      <c r="AH742" s="19"/>
    </row>
    <row r="743" spans="1:34" ht="15.75" customHeight="1" x14ac:dyDescent="0.25">
      <c r="A743" s="19"/>
      <c r="B743" s="19"/>
      <c r="C743" s="28"/>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c r="AF743" s="10"/>
      <c r="AG743" s="19"/>
      <c r="AH743" s="19"/>
    </row>
    <row r="744" spans="1:34" ht="15.75" customHeight="1" x14ac:dyDescent="0.25">
      <c r="A744" s="19"/>
      <c r="B744" s="19"/>
      <c r="C744" s="28"/>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0"/>
      <c r="AG744" s="19"/>
      <c r="AH744" s="19"/>
    </row>
    <row r="745" spans="1:34" ht="15.75" customHeight="1" x14ac:dyDescent="0.25">
      <c r="A745" s="19"/>
      <c r="B745" s="19"/>
      <c r="C745" s="28"/>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c r="AF745" s="10"/>
      <c r="AG745" s="19"/>
      <c r="AH745" s="19"/>
    </row>
    <row r="746" spans="1:34" ht="15.75" customHeight="1" x14ac:dyDescent="0.25">
      <c r="A746" s="19"/>
      <c r="B746" s="19"/>
      <c r="C746" s="28"/>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c r="AE746" s="19"/>
      <c r="AF746" s="10"/>
      <c r="AG746" s="19"/>
      <c r="AH746" s="19"/>
    </row>
    <row r="747" spans="1:34" ht="15.75" customHeight="1" x14ac:dyDescent="0.25">
      <c r="A747" s="19"/>
      <c r="B747" s="19"/>
      <c r="C747" s="28"/>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0"/>
      <c r="AG747" s="19"/>
      <c r="AH747" s="19"/>
    </row>
    <row r="748" spans="1:34" ht="15.75" customHeight="1" x14ac:dyDescent="0.25">
      <c r="A748" s="19"/>
      <c r="B748" s="19"/>
      <c r="C748" s="28"/>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c r="AF748" s="10"/>
      <c r="AG748" s="19"/>
      <c r="AH748" s="19"/>
    </row>
    <row r="749" spans="1:34" ht="15.75" customHeight="1" x14ac:dyDescent="0.25">
      <c r="A749" s="19"/>
      <c r="B749" s="19"/>
      <c r="C749" s="28"/>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c r="AF749" s="10"/>
      <c r="AG749" s="19"/>
      <c r="AH749" s="19"/>
    </row>
    <row r="750" spans="1:34" ht="15.75" customHeight="1" x14ac:dyDescent="0.25">
      <c r="A750" s="19"/>
      <c r="B750" s="19"/>
      <c r="C750" s="28"/>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c r="AF750" s="10"/>
      <c r="AG750" s="19"/>
      <c r="AH750" s="19"/>
    </row>
    <row r="751" spans="1:34" ht="15.75" customHeight="1" x14ac:dyDescent="0.25">
      <c r="A751" s="19"/>
      <c r="B751" s="19"/>
      <c r="C751" s="28"/>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c r="AF751" s="10"/>
      <c r="AG751" s="19"/>
      <c r="AH751" s="19"/>
    </row>
    <row r="752" spans="1:34" ht="15.75" customHeight="1" x14ac:dyDescent="0.25">
      <c r="A752" s="19"/>
      <c r="B752" s="19"/>
      <c r="C752" s="28"/>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c r="AF752" s="10"/>
      <c r="AG752" s="19"/>
      <c r="AH752" s="19"/>
    </row>
    <row r="753" spans="1:34" ht="15.75" customHeight="1" x14ac:dyDescent="0.25">
      <c r="A753" s="19"/>
      <c r="B753" s="19"/>
      <c r="C753" s="28"/>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c r="AF753" s="10"/>
      <c r="AG753" s="19"/>
      <c r="AH753" s="19"/>
    </row>
    <row r="754" spans="1:34" ht="15.75" customHeight="1" x14ac:dyDescent="0.25">
      <c r="A754" s="19"/>
      <c r="B754" s="19"/>
      <c r="C754" s="28"/>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0"/>
      <c r="AG754" s="19"/>
      <c r="AH754" s="19"/>
    </row>
    <row r="755" spans="1:34" ht="15.75" customHeight="1" x14ac:dyDescent="0.25">
      <c r="A755" s="19"/>
      <c r="B755" s="19"/>
      <c r="C755" s="28"/>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0"/>
      <c r="AG755" s="19"/>
      <c r="AH755" s="19"/>
    </row>
    <row r="756" spans="1:34" ht="15.75" customHeight="1" x14ac:dyDescent="0.25">
      <c r="A756" s="19"/>
      <c r="B756" s="19"/>
      <c r="C756" s="28"/>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0"/>
      <c r="AG756" s="19"/>
      <c r="AH756" s="19"/>
    </row>
    <row r="757" spans="1:34" ht="15.75" customHeight="1" x14ac:dyDescent="0.25">
      <c r="A757" s="19"/>
      <c r="B757" s="19"/>
      <c r="C757" s="28"/>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c r="AF757" s="10"/>
      <c r="AG757" s="19"/>
      <c r="AH757" s="19"/>
    </row>
    <row r="758" spans="1:34" ht="15.75" customHeight="1" x14ac:dyDescent="0.25">
      <c r="A758" s="19"/>
      <c r="B758" s="19"/>
      <c r="C758" s="28"/>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c r="AF758" s="10"/>
      <c r="AG758" s="19"/>
      <c r="AH758" s="19"/>
    </row>
    <row r="759" spans="1:34" ht="15.75" customHeight="1" x14ac:dyDescent="0.25">
      <c r="A759" s="19"/>
      <c r="B759" s="19"/>
      <c r="C759" s="28"/>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c r="AE759" s="19"/>
      <c r="AF759" s="10"/>
      <c r="AG759" s="19"/>
      <c r="AH759" s="19"/>
    </row>
    <row r="760" spans="1:34" ht="15.75" customHeight="1" x14ac:dyDescent="0.25">
      <c r="A760" s="19"/>
      <c r="B760" s="19"/>
      <c r="C760" s="28"/>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c r="AE760" s="19"/>
      <c r="AF760" s="10"/>
      <c r="AG760" s="19"/>
      <c r="AH760" s="19"/>
    </row>
    <row r="761" spans="1:34" ht="15.75" customHeight="1" x14ac:dyDescent="0.25">
      <c r="A761" s="19"/>
      <c r="B761" s="19"/>
      <c r="C761" s="28"/>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c r="AE761" s="19"/>
      <c r="AF761" s="10"/>
      <c r="AG761" s="19"/>
      <c r="AH761" s="19"/>
    </row>
    <row r="762" spans="1:34" ht="15.75" customHeight="1" x14ac:dyDescent="0.25">
      <c r="A762" s="19"/>
      <c r="B762" s="19"/>
      <c r="C762" s="28"/>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c r="AE762" s="19"/>
      <c r="AF762" s="10"/>
      <c r="AG762" s="19"/>
      <c r="AH762" s="19"/>
    </row>
    <row r="763" spans="1:34" ht="15.75" customHeight="1" x14ac:dyDescent="0.25">
      <c r="A763" s="19"/>
      <c r="B763" s="19"/>
      <c r="C763" s="28"/>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c r="AF763" s="10"/>
      <c r="AG763" s="19"/>
      <c r="AH763" s="19"/>
    </row>
    <row r="764" spans="1:34" ht="15.75" customHeight="1" x14ac:dyDescent="0.25">
      <c r="A764" s="19"/>
      <c r="B764" s="19"/>
      <c r="C764" s="28"/>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c r="AF764" s="10"/>
      <c r="AG764" s="19"/>
      <c r="AH764" s="19"/>
    </row>
    <row r="765" spans="1:34" ht="15.75" customHeight="1" x14ac:dyDescent="0.25">
      <c r="A765" s="19"/>
      <c r="B765" s="19"/>
      <c r="C765" s="28"/>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c r="AF765" s="10"/>
      <c r="AG765" s="19"/>
      <c r="AH765" s="19"/>
    </row>
    <row r="766" spans="1:34" ht="15.75" customHeight="1" x14ac:dyDescent="0.25">
      <c r="A766" s="19"/>
      <c r="B766" s="19"/>
      <c r="C766" s="28"/>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0"/>
      <c r="AG766" s="19"/>
      <c r="AH766" s="19"/>
    </row>
    <row r="767" spans="1:34" ht="15.75" customHeight="1" x14ac:dyDescent="0.25">
      <c r="A767" s="19"/>
      <c r="B767" s="19"/>
      <c r="C767" s="28"/>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0"/>
      <c r="AG767" s="19"/>
      <c r="AH767" s="19"/>
    </row>
    <row r="768" spans="1:34" ht="15.75" customHeight="1" x14ac:dyDescent="0.25">
      <c r="A768" s="19"/>
      <c r="B768" s="19"/>
      <c r="C768" s="28"/>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c r="AF768" s="10"/>
      <c r="AG768" s="19"/>
      <c r="AH768" s="19"/>
    </row>
    <row r="769" spans="1:34" ht="15.75" customHeight="1" x14ac:dyDescent="0.25">
      <c r="A769" s="19"/>
      <c r="B769" s="19"/>
      <c r="C769" s="28"/>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c r="AE769" s="19"/>
      <c r="AF769" s="10"/>
      <c r="AG769" s="19"/>
      <c r="AH769" s="19"/>
    </row>
    <row r="770" spans="1:34" ht="15.75" customHeight="1" x14ac:dyDescent="0.25">
      <c r="A770" s="19"/>
      <c r="B770" s="19"/>
      <c r="C770" s="28"/>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0"/>
      <c r="AG770" s="19"/>
      <c r="AH770" s="19"/>
    </row>
    <row r="771" spans="1:34" ht="15.75" customHeight="1" x14ac:dyDescent="0.25">
      <c r="A771" s="19"/>
      <c r="B771" s="19"/>
      <c r="C771" s="28"/>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c r="AF771" s="10"/>
      <c r="AG771" s="19"/>
      <c r="AH771" s="19"/>
    </row>
    <row r="772" spans="1:34" ht="15.75" customHeight="1" x14ac:dyDescent="0.25">
      <c r="A772" s="19"/>
      <c r="B772" s="19"/>
      <c r="C772" s="28"/>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c r="AF772" s="10"/>
      <c r="AG772" s="19"/>
      <c r="AH772" s="19"/>
    </row>
    <row r="773" spans="1:34" ht="15.75" customHeight="1" x14ac:dyDescent="0.25">
      <c r="A773" s="19"/>
      <c r="B773" s="19"/>
      <c r="C773" s="28"/>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c r="AF773" s="10"/>
      <c r="AG773" s="19"/>
      <c r="AH773" s="19"/>
    </row>
    <row r="774" spans="1:34" ht="15.75" customHeight="1" x14ac:dyDescent="0.25">
      <c r="A774" s="19"/>
      <c r="B774" s="19"/>
      <c r="C774" s="28"/>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c r="AF774" s="10"/>
      <c r="AG774" s="19"/>
      <c r="AH774" s="19"/>
    </row>
    <row r="775" spans="1:34" ht="15.75" customHeight="1" x14ac:dyDescent="0.25">
      <c r="A775" s="19"/>
      <c r="B775" s="19"/>
      <c r="C775" s="28"/>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c r="AE775" s="19"/>
      <c r="AF775" s="10"/>
      <c r="AG775" s="19"/>
      <c r="AH775" s="19"/>
    </row>
    <row r="776" spans="1:34" ht="15.75" customHeight="1" x14ac:dyDescent="0.25">
      <c r="A776" s="19"/>
      <c r="B776" s="19"/>
      <c r="C776" s="28"/>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0"/>
      <c r="AG776" s="19"/>
      <c r="AH776" s="19"/>
    </row>
    <row r="777" spans="1:34" ht="15.75" customHeight="1" x14ac:dyDescent="0.25">
      <c r="A777" s="19"/>
      <c r="B777" s="19"/>
      <c r="C777" s="28"/>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c r="AF777" s="10"/>
      <c r="AG777" s="19"/>
      <c r="AH777" s="19"/>
    </row>
    <row r="778" spans="1:34" ht="15.75" customHeight="1" x14ac:dyDescent="0.25">
      <c r="A778" s="19"/>
      <c r="B778" s="19"/>
      <c r="C778" s="28"/>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0"/>
      <c r="AG778" s="19"/>
      <c r="AH778" s="19"/>
    </row>
    <row r="779" spans="1:34" ht="15.75" customHeight="1" x14ac:dyDescent="0.25">
      <c r="A779" s="19"/>
      <c r="B779" s="19"/>
      <c r="C779" s="28"/>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0"/>
      <c r="AG779" s="19"/>
      <c r="AH779" s="19"/>
    </row>
    <row r="780" spans="1:34" ht="15.75" customHeight="1" x14ac:dyDescent="0.25">
      <c r="A780" s="19"/>
      <c r="B780" s="19"/>
      <c r="C780" s="28"/>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c r="AF780" s="10"/>
      <c r="AG780" s="19"/>
      <c r="AH780" s="19"/>
    </row>
    <row r="781" spans="1:34" ht="15.75" customHeight="1" x14ac:dyDescent="0.25">
      <c r="A781" s="19"/>
      <c r="B781" s="19"/>
      <c r="C781" s="28"/>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c r="AF781" s="10"/>
      <c r="AG781" s="19"/>
      <c r="AH781" s="19"/>
    </row>
    <row r="782" spans="1:34" ht="15.75" customHeight="1" x14ac:dyDescent="0.25">
      <c r="A782" s="19"/>
      <c r="B782" s="19"/>
      <c r="C782" s="28"/>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0"/>
      <c r="AG782" s="19"/>
      <c r="AH782" s="19"/>
    </row>
    <row r="783" spans="1:34" ht="15.75" customHeight="1" x14ac:dyDescent="0.25">
      <c r="A783" s="19"/>
      <c r="B783" s="19"/>
      <c r="C783" s="28"/>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c r="AF783" s="10"/>
      <c r="AG783" s="19"/>
      <c r="AH783" s="19"/>
    </row>
    <row r="784" spans="1:34" ht="15.75" customHeight="1" x14ac:dyDescent="0.25">
      <c r="A784" s="19"/>
      <c r="B784" s="19"/>
      <c r="C784" s="28"/>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0"/>
      <c r="AG784" s="19"/>
      <c r="AH784" s="19"/>
    </row>
    <row r="785" spans="1:34" ht="15.75" customHeight="1" x14ac:dyDescent="0.25">
      <c r="A785" s="19"/>
      <c r="B785" s="19"/>
      <c r="C785" s="28"/>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0"/>
      <c r="AG785" s="19"/>
      <c r="AH785" s="19"/>
    </row>
    <row r="786" spans="1:34" ht="15.75" customHeight="1" x14ac:dyDescent="0.25">
      <c r="A786" s="19"/>
      <c r="B786" s="19"/>
      <c r="C786" s="28"/>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c r="AF786" s="10"/>
      <c r="AG786" s="19"/>
      <c r="AH786" s="19"/>
    </row>
    <row r="787" spans="1:34" ht="15.75" customHeight="1" x14ac:dyDescent="0.25">
      <c r="A787" s="19"/>
      <c r="B787" s="19"/>
      <c r="C787" s="28"/>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c r="AE787" s="19"/>
      <c r="AF787" s="10"/>
      <c r="AG787" s="19"/>
      <c r="AH787" s="19"/>
    </row>
    <row r="788" spans="1:34" ht="15.75" customHeight="1" x14ac:dyDescent="0.25">
      <c r="A788" s="19"/>
      <c r="B788" s="19"/>
      <c r="C788" s="28"/>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c r="AF788" s="10"/>
      <c r="AG788" s="19"/>
      <c r="AH788" s="19"/>
    </row>
    <row r="789" spans="1:34" ht="15.75" customHeight="1" x14ac:dyDescent="0.25">
      <c r="A789" s="19"/>
      <c r="B789" s="19"/>
      <c r="C789" s="28"/>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c r="AE789" s="19"/>
      <c r="AF789" s="10"/>
      <c r="AG789" s="19"/>
      <c r="AH789" s="19"/>
    </row>
    <row r="790" spans="1:34" ht="15.75" customHeight="1" x14ac:dyDescent="0.25">
      <c r="A790" s="19"/>
      <c r="B790" s="19"/>
      <c r="C790" s="28"/>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c r="AF790" s="10"/>
      <c r="AG790" s="19"/>
      <c r="AH790" s="19"/>
    </row>
    <row r="791" spans="1:34" ht="15.75" customHeight="1" x14ac:dyDescent="0.25">
      <c r="A791" s="19"/>
      <c r="B791" s="19"/>
      <c r="C791" s="28"/>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c r="AF791" s="10"/>
      <c r="AG791" s="19"/>
      <c r="AH791" s="19"/>
    </row>
    <row r="792" spans="1:34" ht="15.75" customHeight="1" x14ac:dyDescent="0.25">
      <c r="A792" s="19"/>
      <c r="B792" s="19"/>
      <c r="C792" s="28"/>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c r="AF792" s="10"/>
      <c r="AG792" s="19"/>
      <c r="AH792" s="19"/>
    </row>
    <row r="793" spans="1:34" ht="15.75" customHeight="1" x14ac:dyDescent="0.25">
      <c r="A793" s="19"/>
      <c r="B793" s="19"/>
      <c r="C793" s="28"/>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c r="AF793" s="10"/>
      <c r="AG793" s="19"/>
      <c r="AH793" s="19"/>
    </row>
    <row r="794" spans="1:34" ht="15.75" customHeight="1" x14ac:dyDescent="0.25">
      <c r="A794" s="19"/>
      <c r="B794" s="19"/>
      <c r="C794" s="28"/>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0"/>
      <c r="AG794" s="19"/>
      <c r="AH794" s="19"/>
    </row>
    <row r="795" spans="1:34" ht="15.75" customHeight="1" x14ac:dyDescent="0.25">
      <c r="A795" s="19"/>
      <c r="B795" s="19"/>
      <c r="C795" s="28"/>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c r="AE795" s="19"/>
      <c r="AF795" s="10"/>
      <c r="AG795" s="19"/>
      <c r="AH795" s="19"/>
    </row>
    <row r="796" spans="1:34" ht="15.75" customHeight="1" x14ac:dyDescent="0.25">
      <c r="A796" s="19"/>
      <c r="B796" s="19"/>
      <c r="C796" s="28"/>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0"/>
      <c r="AG796" s="19"/>
      <c r="AH796" s="19"/>
    </row>
    <row r="797" spans="1:34" ht="15.75" customHeight="1" x14ac:dyDescent="0.25">
      <c r="A797" s="19"/>
      <c r="B797" s="19"/>
      <c r="C797" s="28"/>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c r="AE797" s="19"/>
      <c r="AF797" s="10"/>
      <c r="AG797" s="19"/>
      <c r="AH797" s="19"/>
    </row>
    <row r="798" spans="1:34" ht="15.75" customHeight="1" x14ac:dyDescent="0.25">
      <c r="A798" s="19"/>
      <c r="B798" s="19"/>
      <c r="C798" s="28"/>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c r="AE798" s="19"/>
      <c r="AF798" s="10"/>
      <c r="AG798" s="19"/>
      <c r="AH798" s="19"/>
    </row>
    <row r="799" spans="1:34" ht="15.75" customHeight="1" x14ac:dyDescent="0.25">
      <c r="A799" s="19"/>
      <c r="B799" s="19"/>
      <c r="C799" s="28"/>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c r="AE799" s="19"/>
      <c r="AF799" s="10"/>
      <c r="AG799" s="19"/>
      <c r="AH799" s="19"/>
    </row>
    <row r="800" spans="1:34" ht="15.75" customHeight="1" x14ac:dyDescent="0.25">
      <c r="A800" s="19"/>
      <c r="B800" s="19"/>
      <c r="C800" s="28"/>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c r="AE800" s="19"/>
      <c r="AF800" s="10"/>
      <c r="AG800" s="19"/>
      <c r="AH800" s="19"/>
    </row>
    <row r="801" spans="1:34" ht="15.75" customHeight="1" x14ac:dyDescent="0.25">
      <c r="A801" s="19"/>
      <c r="B801" s="19"/>
      <c r="C801" s="28"/>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c r="AF801" s="10"/>
      <c r="AG801" s="19"/>
      <c r="AH801" s="19"/>
    </row>
    <row r="802" spans="1:34" ht="15.75" customHeight="1" x14ac:dyDescent="0.25">
      <c r="A802" s="19"/>
      <c r="B802" s="19"/>
      <c r="C802" s="28"/>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0"/>
      <c r="AG802" s="19"/>
      <c r="AH802" s="19"/>
    </row>
    <row r="803" spans="1:34" ht="15.75" customHeight="1" x14ac:dyDescent="0.25">
      <c r="A803" s="19"/>
      <c r="B803" s="19"/>
      <c r="C803" s="28"/>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c r="AF803" s="10"/>
      <c r="AG803" s="19"/>
      <c r="AH803" s="19"/>
    </row>
    <row r="804" spans="1:34" ht="15.75" customHeight="1" x14ac:dyDescent="0.25">
      <c r="A804" s="19"/>
      <c r="B804" s="19"/>
      <c r="C804" s="28"/>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c r="AE804" s="19"/>
      <c r="AF804" s="10"/>
      <c r="AG804" s="19"/>
      <c r="AH804" s="19"/>
    </row>
    <row r="805" spans="1:34" ht="15.75" customHeight="1" x14ac:dyDescent="0.25">
      <c r="A805" s="19"/>
      <c r="B805" s="19"/>
      <c r="C805" s="28"/>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c r="AE805" s="19"/>
      <c r="AF805" s="10"/>
      <c r="AG805" s="19"/>
      <c r="AH805" s="19"/>
    </row>
    <row r="806" spans="1:34" ht="15.75" customHeight="1" x14ac:dyDescent="0.25">
      <c r="A806" s="19"/>
      <c r="B806" s="19"/>
      <c r="C806" s="28"/>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c r="AE806" s="19"/>
      <c r="AF806" s="10"/>
      <c r="AG806" s="19"/>
      <c r="AH806" s="19"/>
    </row>
    <row r="807" spans="1:34" ht="15.75" customHeight="1" x14ac:dyDescent="0.25">
      <c r="A807" s="19"/>
      <c r="B807" s="19"/>
      <c r="C807" s="28"/>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c r="AE807" s="19"/>
      <c r="AF807" s="10"/>
      <c r="AG807" s="19"/>
      <c r="AH807" s="19"/>
    </row>
    <row r="808" spans="1:34" ht="15.75" customHeight="1" x14ac:dyDescent="0.25">
      <c r="A808" s="19"/>
      <c r="B808" s="19"/>
      <c r="C808" s="28"/>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c r="AF808" s="10"/>
      <c r="AG808" s="19"/>
      <c r="AH808" s="19"/>
    </row>
    <row r="809" spans="1:34" ht="15.75" customHeight="1" x14ac:dyDescent="0.25">
      <c r="A809" s="19"/>
      <c r="B809" s="19"/>
      <c r="C809" s="28"/>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c r="AE809" s="19"/>
      <c r="AF809" s="10"/>
      <c r="AG809" s="19"/>
      <c r="AH809" s="19"/>
    </row>
    <row r="810" spans="1:34" ht="15.75" customHeight="1" x14ac:dyDescent="0.25">
      <c r="A810" s="19"/>
      <c r="B810" s="19"/>
      <c r="C810" s="28"/>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c r="AF810" s="10"/>
      <c r="AG810" s="19"/>
      <c r="AH810" s="19"/>
    </row>
    <row r="811" spans="1:34" ht="15.75" customHeight="1" x14ac:dyDescent="0.25">
      <c r="A811" s="19"/>
      <c r="B811" s="19"/>
      <c r="C811" s="28"/>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c r="AE811" s="19"/>
      <c r="AF811" s="10"/>
      <c r="AG811" s="19"/>
      <c r="AH811" s="19"/>
    </row>
    <row r="812" spans="1:34" ht="15.75" customHeight="1" x14ac:dyDescent="0.25">
      <c r="A812" s="19"/>
      <c r="B812" s="19"/>
      <c r="C812" s="28"/>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c r="AE812" s="19"/>
      <c r="AF812" s="10"/>
      <c r="AG812" s="19"/>
      <c r="AH812" s="19"/>
    </row>
    <row r="813" spans="1:34" ht="15.75" customHeight="1" x14ac:dyDescent="0.25">
      <c r="A813" s="19"/>
      <c r="B813" s="19"/>
      <c r="C813" s="28"/>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c r="AE813" s="19"/>
      <c r="AF813" s="10"/>
      <c r="AG813" s="19"/>
      <c r="AH813" s="19"/>
    </row>
    <row r="814" spans="1:34" ht="15.75" customHeight="1" x14ac:dyDescent="0.25">
      <c r="A814" s="19"/>
      <c r="B814" s="19"/>
      <c r="C814" s="28"/>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c r="AF814" s="10"/>
      <c r="AG814" s="19"/>
      <c r="AH814" s="19"/>
    </row>
    <row r="815" spans="1:34" ht="15.75" customHeight="1" x14ac:dyDescent="0.25">
      <c r="A815" s="19"/>
      <c r="B815" s="19"/>
      <c r="C815" s="28"/>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c r="AE815" s="19"/>
      <c r="AF815" s="10"/>
      <c r="AG815" s="19"/>
      <c r="AH815" s="19"/>
    </row>
    <row r="816" spans="1:34" ht="15.75" customHeight="1" x14ac:dyDescent="0.25">
      <c r="A816" s="19"/>
      <c r="B816" s="19"/>
      <c r="C816" s="28"/>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c r="AE816" s="19"/>
      <c r="AF816" s="10"/>
      <c r="AG816" s="19"/>
      <c r="AH816" s="19"/>
    </row>
    <row r="817" spans="1:34" ht="15.75" customHeight="1" x14ac:dyDescent="0.25">
      <c r="A817" s="19"/>
      <c r="B817" s="19"/>
      <c r="C817" s="28"/>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0"/>
      <c r="AG817" s="19"/>
      <c r="AH817" s="19"/>
    </row>
    <row r="818" spans="1:34" ht="15.75" customHeight="1" x14ac:dyDescent="0.25">
      <c r="A818" s="19"/>
      <c r="B818" s="19"/>
      <c r="C818" s="28"/>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c r="AE818" s="19"/>
      <c r="AF818" s="10"/>
      <c r="AG818" s="19"/>
      <c r="AH818" s="19"/>
    </row>
    <row r="819" spans="1:34" ht="15.75" customHeight="1" x14ac:dyDescent="0.25">
      <c r="A819" s="19"/>
      <c r="B819" s="19"/>
      <c r="C819" s="28"/>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c r="AF819" s="10"/>
      <c r="AG819" s="19"/>
      <c r="AH819" s="19"/>
    </row>
    <row r="820" spans="1:34" ht="15.75" customHeight="1" x14ac:dyDescent="0.25">
      <c r="A820" s="19"/>
      <c r="B820" s="19"/>
      <c r="C820" s="28"/>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c r="AF820" s="10"/>
      <c r="AG820" s="19"/>
      <c r="AH820" s="19"/>
    </row>
    <row r="821" spans="1:34" ht="15.75" customHeight="1" x14ac:dyDescent="0.25">
      <c r="A821" s="19"/>
      <c r="B821" s="19"/>
      <c r="C821" s="28"/>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c r="AE821" s="19"/>
      <c r="AF821" s="10"/>
      <c r="AG821" s="19"/>
      <c r="AH821" s="19"/>
    </row>
    <row r="822" spans="1:34" ht="15.75" customHeight="1" x14ac:dyDescent="0.25">
      <c r="A822" s="19"/>
      <c r="B822" s="19"/>
      <c r="C822" s="28"/>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c r="AE822" s="19"/>
      <c r="AF822" s="10"/>
      <c r="AG822" s="19"/>
      <c r="AH822" s="19"/>
    </row>
    <row r="823" spans="1:34" ht="15.75" customHeight="1" x14ac:dyDescent="0.25">
      <c r="A823" s="19"/>
      <c r="B823" s="19"/>
      <c r="C823" s="28"/>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c r="AE823" s="19"/>
      <c r="AF823" s="10"/>
      <c r="AG823" s="19"/>
      <c r="AH823" s="19"/>
    </row>
    <row r="824" spans="1:34" ht="15.75" customHeight="1" x14ac:dyDescent="0.25">
      <c r="A824" s="19"/>
      <c r="B824" s="19"/>
      <c r="C824" s="28"/>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c r="AE824" s="19"/>
      <c r="AF824" s="10"/>
      <c r="AG824" s="19"/>
      <c r="AH824" s="19"/>
    </row>
    <row r="825" spans="1:34" ht="15.75" customHeight="1" x14ac:dyDescent="0.25">
      <c r="A825" s="19"/>
      <c r="B825" s="19"/>
      <c r="C825" s="28"/>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c r="AE825" s="19"/>
      <c r="AF825" s="10"/>
      <c r="AG825" s="19"/>
      <c r="AH825" s="19"/>
    </row>
    <row r="826" spans="1:34" ht="15.75" customHeight="1" x14ac:dyDescent="0.25">
      <c r="A826" s="19"/>
      <c r="B826" s="19"/>
      <c r="C826" s="28"/>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c r="AF826" s="10"/>
      <c r="AG826" s="19"/>
      <c r="AH826" s="19"/>
    </row>
    <row r="827" spans="1:34" ht="15.75" customHeight="1" x14ac:dyDescent="0.25">
      <c r="A827" s="19"/>
      <c r="B827" s="19"/>
      <c r="C827" s="28"/>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c r="AE827" s="19"/>
      <c r="AF827" s="10"/>
      <c r="AG827" s="19"/>
      <c r="AH827" s="19"/>
    </row>
    <row r="828" spans="1:34" ht="15.75" customHeight="1" x14ac:dyDescent="0.25">
      <c r="A828" s="19"/>
      <c r="B828" s="19"/>
      <c r="C828" s="28"/>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c r="AF828" s="10"/>
      <c r="AG828" s="19"/>
      <c r="AH828" s="19"/>
    </row>
    <row r="829" spans="1:34" ht="15.75" customHeight="1" x14ac:dyDescent="0.25">
      <c r="A829" s="19"/>
      <c r="B829" s="19"/>
      <c r="C829" s="28"/>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c r="AF829" s="10"/>
      <c r="AG829" s="19"/>
      <c r="AH829" s="19"/>
    </row>
    <row r="830" spans="1:34" ht="15.75" customHeight="1" x14ac:dyDescent="0.25">
      <c r="A830" s="19"/>
      <c r="B830" s="19"/>
      <c r="C830" s="28"/>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c r="AE830" s="19"/>
      <c r="AF830" s="10"/>
      <c r="AG830" s="19"/>
      <c r="AH830" s="19"/>
    </row>
    <row r="831" spans="1:34" ht="15.75" customHeight="1" x14ac:dyDescent="0.25">
      <c r="A831" s="19"/>
      <c r="B831" s="19"/>
      <c r="C831" s="28"/>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c r="AE831" s="19"/>
      <c r="AF831" s="10"/>
      <c r="AG831" s="19"/>
      <c r="AH831" s="19"/>
    </row>
    <row r="832" spans="1:34" ht="15.75" customHeight="1" x14ac:dyDescent="0.25">
      <c r="A832" s="19"/>
      <c r="B832" s="19"/>
      <c r="C832" s="28"/>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c r="AF832" s="10"/>
      <c r="AG832" s="19"/>
      <c r="AH832" s="19"/>
    </row>
    <row r="833" spans="1:34" ht="15.75" customHeight="1" x14ac:dyDescent="0.25">
      <c r="A833" s="19"/>
      <c r="B833" s="19"/>
      <c r="C833" s="28"/>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c r="AE833" s="19"/>
      <c r="AF833" s="10"/>
      <c r="AG833" s="19"/>
      <c r="AH833" s="19"/>
    </row>
    <row r="834" spans="1:34" ht="15.75" customHeight="1" x14ac:dyDescent="0.25">
      <c r="A834" s="19"/>
      <c r="B834" s="19"/>
      <c r="C834" s="28"/>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c r="AE834" s="19"/>
      <c r="AF834" s="10"/>
      <c r="AG834" s="19"/>
      <c r="AH834" s="19"/>
    </row>
    <row r="835" spans="1:34" ht="15.75" customHeight="1" x14ac:dyDescent="0.25">
      <c r="A835" s="19"/>
      <c r="B835" s="19"/>
      <c r="C835" s="28"/>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0"/>
      <c r="AG835" s="19"/>
      <c r="AH835" s="19"/>
    </row>
    <row r="836" spans="1:34" ht="15.75" customHeight="1" x14ac:dyDescent="0.25">
      <c r="A836" s="19"/>
      <c r="B836" s="19"/>
      <c r="C836" s="28"/>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c r="AE836" s="19"/>
      <c r="AF836" s="10"/>
      <c r="AG836" s="19"/>
      <c r="AH836" s="19"/>
    </row>
    <row r="837" spans="1:34" ht="15.75" customHeight="1" x14ac:dyDescent="0.25">
      <c r="A837" s="19"/>
      <c r="B837" s="19"/>
      <c r="C837" s="28"/>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c r="AF837" s="10"/>
      <c r="AG837" s="19"/>
      <c r="AH837" s="19"/>
    </row>
    <row r="838" spans="1:34" ht="15.75" customHeight="1" x14ac:dyDescent="0.25">
      <c r="A838" s="19"/>
      <c r="B838" s="19"/>
      <c r="C838" s="28"/>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0"/>
      <c r="AG838" s="19"/>
      <c r="AH838" s="19"/>
    </row>
    <row r="839" spans="1:34" ht="15.75" customHeight="1" x14ac:dyDescent="0.25">
      <c r="A839" s="19"/>
      <c r="B839" s="19"/>
      <c r="C839" s="28"/>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c r="AF839" s="10"/>
      <c r="AG839" s="19"/>
      <c r="AH839" s="19"/>
    </row>
    <row r="840" spans="1:34" ht="15.75" customHeight="1" x14ac:dyDescent="0.25">
      <c r="A840" s="19"/>
      <c r="B840" s="19"/>
      <c r="C840" s="28"/>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c r="AE840" s="19"/>
      <c r="AF840" s="10"/>
      <c r="AG840" s="19"/>
      <c r="AH840" s="19"/>
    </row>
    <row r="841" spans="1:34" ht="15.75" customHeight="1" x14ac:dyDescent="0.25">
      <c r="A841" s="19"/>
      <c r="B841" s="19"/>
      <c r="C841" s="28"/>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0"/>
      <c r="AG841" s="19"/>
      <c r="AH841" s="19"/>
    </row>
    <row r="842" spans="1:34" ht="15.75" customHeight="1" x14ac:dyDescent="0.25">
      <c r="A842" s="19"/>
      <c r="B842" s="19"/>
      <c r="C842" s="28"/>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c r="AE842" s="19"/>
      <c r="AF842" s="10"/>
      <c r="AG842" s="19"/>
      <c r="AH842" s="19"/>
    </row>
    <row r="843" spans="1:34" ht="15.75" customHeight="1" x14ac:dyDescent="0.25">
      <c r="A843" s="19"/>
      <c r="B843" s="19"/>
      <c r="C843" s="28"/>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c r="AE843" s="19"/>
      <c r="AF843" s="10"/>
      <c r="AG843" s="19"/>
      <c r="AH843" s="19"/>
    </row>
    <row r="844" spans="1:34" ht="15.75" customHeight="1" x14ac:dyDescent="0.25">
      <c r="A844" s="19"/>
      <c r="B844" s="19"/>
      <c r="C844" s="28"/>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c r="AE844" s="19"/>
      <c r="AF844" s="10"/>
      <c r="AG844" s="19"/>
      <c r="AH844" s="19"/>
    </row>
    <row r="845" spans="1:34" ht="15.75" customHeight="1" x14ac:dyDescent="0.25">
      <c r="A845" s="19"/>
      <c r="B845" s="19"/>
      <c r="C845" s="28"/>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c r="AE845" s="19"/>
      <c r="AF845" s="10"/>
      <c r="AG845" s="19"/>
      <c r="AH845" s="19"/>
    </row>
    <row r="846" spans="1:34" ht="15.75" customHeight="1" x14ac:dyDescent="0.25">
      <c r="A846" s="19"/>
      <c r="B846" s="19"/>
      <c r="C846" s="28"/>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c r="AF846" s="10"/>
      <c r="AG846" s="19"/>
      <c r="AH846" s="19"/>
    </row>
    <row r="847" spans="1:34" ht="15.75" customHeight="1" x14ac:dyDescent="0.25">
      <c r="A847" s="19"/>
      <c r="B847" s="19"/>
      <c r="C847" s="28"/>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c r="AF847" s="10"/>
      <c r="AG847" s="19"/>
      <c r="AH847" s="19"/>
    </row>
    <row r="848" spans="1:34" ht="15.75" customHeight="1" x14ac:dyDescent="0.25">
      <c r="A848" s="19"/>
      <c r="B848" s="19"/>
      <c r="C848" s="28"/>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c r="AF848" s="10"/>
      <c r="AG848" s="19"/>
      <c r="AH848" s="19"/>
    </row>
    <row r="849" spans="1:34" ht="15.75" customHeight="1" x14ac:dyDescent="0.25">
      <c r="A849" s="19"/>
      <c r="B849" s="19"/>
      <c r="C849" s="28"/>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c r="AE849" s="19"/>
      <c r="AF849" s="10"/>
      <c r="AG849" s="19"/>
      <c r="AH849" s="19"/>
    </row>
    <row r="850" spans="1:34" ht="15.75" customHeight="1" x14ac:dyDescent="0.25">
      <c r="A850" s="19"/>
      <c r="B850" s="19"/>
      <c r="C850" s="28"/>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c r="AE850" s="19"/>
      <c r="AF850" s="10"/>
      <c r="AG850" s="19"/>
      <c r="AH850" s="19"/>
    </row>
    <row r="851" spans="1:34" ht="15.75" customHeight="1" x14ac:dyDescent="0.25">
      <c r="A851" s="19"/>
      <c r="B851" s="19"/>
      <c r="C851" s="28"/>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c r="AE851" s="19"/>
      <c r="AF851" s="10"/>
      <c r="AG851" s="19"/>
      <c r="AH851" s="19"/>
    </row>
    <row r="852" spans="1:34" ht="15.75" customHeight="1" x14ac:dyDescent="0.25">
      <c r="A852" s="19"/>
      <c r="B852" s="19"/>
      <c r="C852" s="28"/>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c r="AE852" s="19"/>
      <c r="AF852" s="10"/>
      <c r="AG852" s="19"/>
      <c r="AH852" s="19"/>
    </row>
    <row r="853" spans="1:34" ht="15.75" customHeight="1" x14ac:dyDescent="0.25">
      <c r="A853" s="19"/>
      <c r="B853" s="19"/>
      <c r="C853" s="28"/>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c r="AF853" s="10"/>
      <c r="AG853" s="19"/>
      <c r="AH853" s="19"/>
    </row>
    <row r="854" spans="1:34" ht="15.75" customHeight="1" x14ac:dyDescent="0.25">
      <c r="A854" s="19"/>
      <c r="B854" s="19"/>
      <c r="C854" s="28"/>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c r="AE854" s="19"/>
      <c r="AF854" s="10"/>
      <c r="AG854" s="19"/>
      <c r="AH854" s="19"/>
    </row>
    <row r="855" spans="1:34" ht="15.75" customHeight="1" x14ac:dyDescent="0.25">
      <c r="A855" s="19"/>
      <c r="B855" s="19"/>
      <c r="C855" s="28"/>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c r="AF855" s="10"/>
      <c r="AG855" s="19"/>
      <c r="AH855" s="19"/>
    </row>
    <row r="856" spans="1:34" ht="15.75" customHeight="1" x14ac:dyDescent="0.25">
      <c r="A856" s="19"/>
      <c r="B856" s="19"/>
      <c r="C856" s="28"/>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c r="AE856" s="19"/>
      <c r="AF856" s="10"/>
      <c r="AG856" s="19"/>
      <c r="AH856" s="19"/>
    </row>
    <row r="857" spans="1:34" ht="15.75" customHeight="1" x14ac:dyDescent="0.25">
      <c r="A857" s="19"/>
      <c r="B857" s="19"/>
      <c r="C857" s="28"/>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c r="AF857" s="10"/>
      <c r="AG857" s="19"/>
      <c r="AH857" s="19"/>
    </row>
    <row r="858" spans="1:34" ht="15.75" customHeight="1" x14ac:dyDescent="0.25">
      <c r="A858" s="19"/>
      <c r="B858" s="19"/>
      <c r="C858" s="28"/>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c r="AE858" s="19"/>
      <c r="AF858" s="10"/>
      <c r="AG858" s="19"/>
      <c r="AH858" s="19"/>
    </row>
    <row r="859" spans="1:34" ht="15.75" customHeight="1" x14ac:dyDescent="0.25">
      <c r="A859" s="19"/>
      <c r="B859" s="19"/>
      <c r="C859" s="28"/>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c r="AF859" s="10"/>
      <c r="AG859" s="19"/>
      <c r="AH859" s="19"/>
    </row>
    <row r="860" spans="1:34" ht="15.75" customHeight="1" x14ac:dyDescent="0.25">
      <c r="A860" s="19"/>
      <c r="B860" s="19"/>
      <c r="C860" s="28"/>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c r="AE860" s="19"/>
      <c r="AF860" s="10"/>
      <c r="AG860" s="19"/>
      <c r="AH860" s="19"/>
    </row>
    <row r="861" spans="1:34" ht="15.75" customHeight="1" x14ac:dyDescent="0.25">
      <c r="A861" s="19"/>
      <c r="B861" s="19"/>
      <c r="C861" s="28"/>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c r="AF861" s="10"/>
      <c r="AG861" s="19"/>
      <c r="AH861" s="19"/>
    </row>
    <row r="862" spans="1:34" ht="15.75" customHeight="1" x14ac:dyDescent="0.25">
      <c r="A862" s="19"/>
      <c r="B862" s="19"/>
      <c r="C862" s="28"/>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c r="AE862" s="19"/>
      <c r="AF862" s="10"/>
      <c r="AG862" s="19"/>
      <c r="AH862" s="19"/>
    </row>
    <row r="863" spans="1:34" ht="15.75" customHeight="1" x14ac:dyDescent="0.25">
      <c r="A863" s="19"/>
      <c r="B863" s="19"/>
      <c r="C863" s="28"/>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c r="AE863" s="19"/>
      <c r="AF863" s="10"/>
      <c r="AG863" s="19"/>
      <c r="AH863" s="19"/>
    </row>
    <row r="864" spans="1:34" ht="15.75" customHeight="1" x14ac:dyDescent="0.25">
      <c r="A864" s="19"/>
      <c r="B864" s="19"/>
      <c r="C864" s="28"/>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c r="AF864" s="10"/>
      <c r="AG864" s="19"/>
      <c r="AH864" s="19"/>
    </row>
    <row r="865" spans="1:34" ht="15.75" customHeight="1" x14ac:dyDescent="0.25">
      <c r="A865" s="19"/>
      <c r="B865" s="19"/>
      <c r="C865" s="28"/>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c r="AF865" s="10"/>
      <c r="AG865" s="19"/>
      <c r="AH865" s="19"/>
    </row>
    <row r="866" spans="1:34" ht="15.75" customHeight="1" x14ac:dyDescent="0.25">
      <c r="A866" s="19"/>
      <c r="B866" s="19"/>
      <c r="C866" s="28"/>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c r="AF866" s="10"/>
      <c r="AG866" s="19"/>
      <c r="AH866" s="19"/>
    </row>
    <row r="867" spans="1:34" ht="15.75" customHeight="1" x14ac:dyDescent="0.25">
      <c r="A867" s="19"/>
      <c r="B867" s="19"/>
      <c r="C867" s="28"/>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0"/>
      <c r="AG867" s="19"/>
      <c r="AH867" s="19"/>
    </row>
    <row r="868" spans="1:34" ht="15.75" customHeight="1" x14ac:dyDescent="0.25">
      <c r="A868" s="19"/>
      <c r="B868" s="19"/>
      <c r="C868" s="28"/>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c r="AE868" s="19"/>
      <c r="AF868" s="10"/>
      <c r="AG868" s="19"/>
      <c r="AH868" s="19"/>
    </row>
    <row r="869" spans="1:34" ht="15.75" customHeight="1" x14ac:dyDescent="0.25">
      <c r="A869" s="19"/>
      <c r="B869" s="19"/>
      <c r="C869" s="28"/>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c r="AE869" s="19"/>
      <c r="AF869" s="10"/>
      <c r="AG869" s="19"/>
      <c r="AH869" s="19"/>
    </row>
    <row r="870" spans="1:34" ht="15.75" customHeight="1" x14ac:dyDescent="0.25">
      <c r="A870" s="19"/>
      <c r="B870" s="19"/>
      <c r="C870" s="28"/>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c r="AF870" s="10"/>
      <c r="AG870" s="19"/>
      <c r="AH870" s="19"/>
    </row>
    <row r="871" spans="1:34" ht="15.75" customHeight="1" x14ac:dyDescent="0.25">
      <c r="A871" s="19"/>
      <c r="B871" s="19"/>
      <c r="C871" s="28"/>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c r="AF871" s="10"/>
      <c r="AG871" s="19"/>
      <c r="AH871" s="19"/>
    </row>
    <row r="872" spans="1:34" ht="15.75" customHeight="1" x14ac:dyDescent="0.25">
      <c r="A872" s="19"/>
      <c r="B872" s="19"/>
      <c r="C872" s="28"/>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c r="AE872" s="19"/>
      <c r="AF872" s="10"/>
      <c r="AG872" s="19"/>
      <c r="AH872" s="19"/>
    </row>
    <row r="873" spans="1:34" ht="15.75" customHeight="1" x14ac:dyDescent="0.25">
      <c r="A873" s="19"/>
      <c r="B873" s="19"/>
      <c r="C873" s="28"/>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c r="AF873" s="10"/>
      <c r="AG873" s="19"/>
      <c r="AH873" s="19"/>
    </row>
    <row r="874" spans="1:34" ht="15.75" customHeight="1" x14ac:dyDescent="0.25">
      <c r="A874" s="19"/>
      <c r="B874" s="19"/>
      <c r="C874" s="28"/>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c r="AE874" s="19"/>
      <c r="AF874" s="10"/>
      <c r="AG874" s="19"/>
      <c r="AH874" s="19"/>
    </row>
    <row r="875" spans="1:34" ht="15.75" customHeight="1" x14ac:dyDescent="0.25">
      <c r="A875" s="19"/>
      <c r="B875" s="19"/>
      <c r="C875" s="28"/>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c r="AE875" s="19"/>
      <c r="AF875" s="10"/>
      <c r="AG875" s="19"/>
      <c r="AH875" s="19"/>
    </row>
    <row r="876" spans="1:34" ht="15.75" customHeight="1" x14ac:dyDescent="0.25">
      <c r="A876" s="19"/>
      <c r="B876" s="19"/>
      <c r="C876" s="28"/>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c r="AF876" s="10"/>
      <c r="AG876" s="19"/>
      <c r="AH876" s="19"/>
    </row>
    <row r="877" spans="1:34" ht="15.75" customHeight="1" x14ac:dyDescent="0.25">
      <c r="A877" s="19"/>
      <c r="B877" s="19"/>
      <c r="C877" s="28"/>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c r="AF877" s="10"/>
      <c r="AG877" s="19"/>
      <c r="AH877" s="19"/>
    </row>
    <row r="878" spans="1:34" ht="15.75" customHeight="1" x14ac:dyDescent="0.25">
      <c r="A878" s="19"/>
      <c r="B878" s="19"/>
      <c r="C878" s="28"/>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c r="AF878" s="10"/>
      <c r="AG878" s="19"/>
      <c r="AH878" s="19"/>
    </row>
    <row r="879" spans="1:34" ht="15.75" customHeight="1" x14ac:dyDescent="0.25">
      <c r="A879" s="19"/>
      <c r="B879" s="19"/>
      <c r="C879" s="28"/>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0"/>
      <c r="AG879" s="19"/>
      <c r="AH879" s="19"/>
    </row>
    <row r="880" spans="1:34" ht="15.75" customHeight="1" x14ac:dyDescent="0.25">
      <c r="A880" s="19"/>
      <c r="B880" s="19"/>
      <c r="C880" s="28"/>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c r="AE880" s="19"/>
      <c r="AF880" s="10"/>
      <c r="AG880" s="19"/>
      <c r="AH880" s="19"/>
    </row>
    <row r="881" spans="1:34" ht="15.75" customHeight="1" x14ac:dyDescent="0.25">
      <c r="A881" s="19"/>
      <c r="B881" s="19"/>
      <c r="C881" s="28"/>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c r="AE881" s="19"/>
      <c r="AF881" s="10"/>
      <c r="AG881" s="19"/>
      <c r="AH881" s="19"/>
    </row>
    <row r="882" spans="1:34" ht="15.75" customHeight="1" x14ac:dyDescent="0.25">
      <c r="A882" s="19"/>
      <c r="B882" s="19"/>
      <c r="C882" s="28"/>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c r="AF882" s="10"/>
      <c r="AG882" s="19"/>
      <c r="AH882" s="19"/>
    </row>
    <row r="883" spans="1:34" ht="15.75" customHeight="1" x14ac:dyDescent="0.25">
      <c r="A883" s="19"/>
      <c r="B883" s="19"/>
      <c r="C883" s="28"/>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c r="AF883" s="10"/>
      <c r="AG883" s="19"/>
      <c r="AH883" s="19"/>
    </row>
    <row r="884" spans="1:34" ht="15.75" customHeight="1" x14ac:dyDescent="0.25">
      <c r="A884" s="19"/>
      <c r="B884" s="19"/>
      <c r="C884" s="28"/>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c r="AE884" s="19"/>
      <c r="AF884" s="10"/>
      <c r="AG884" s="19"/>
      <c r="AH884" s="19"/>
    </row>
    <row r="885" spans="1:34" ht="15.75" customHeight="1" x14ac:dyDescent="0.25">
      <c r="A885" s="19"/>
      <c r="B885" s="19"/>
      <c r="C885" s="28"/>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c r="AF885" s="10"/>
      <c r="AG885" s="19"/>
      <c r="AH885" s="19"/>
    </row>
    <row r="886" spans="1:34" ht="15.75" customHeight="1" x14ac:dyDescent="0.25">
      <c r="A886" s="19"/>
      <c r="B886" s="19"/>
      <c r="C886" s="28"/>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c r="AE886" s="19"/>
      <c r="AF886" s="10"/>
      <c r="AG886" s="19"/>
      <c r="AH886" s="19"/>
    </row>
    <row r="887" spans="1:34" ht="15.75" customHeight="1" x14ac:dyDescent="0.25">
      <c r="A887" s="19"/>
      <c r="B887" s="19"/>
      <c r="C887" s="28"/>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c r="AE887" s="19"/>
      <c r="AF887" s="10"/>
      <c r="AG887" s="19"/>
      <c r="AH887" s="19"/>
    </row>
    <row r="888" spans="1:34" ht="15.75" customHeight="1" x14ac:dyDescent="0.25">
      <c r="A888" s="19"/>
      <c r="B888" s="19"/>
      <c r="C888" s="28"/>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0"/>
      <c r="AG888" s="19"/>
      <c r="AH888" s="19"/>
    </row>
    <row r="889" spans="1:34" ht="15.75" customHeight="1" x14ac:dyDescent="0.25">
      <c r="A889" s="19"/>
      <c r="B889" s="19"/>
      <c r="C889" s="28"/>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c r="AF889" s="10"/>
      <c r="AG889" s="19"/>
      <c r="AH889" s="19"/>
    </row>
    <row r="890" spans="1:34" ht="15.75" customHeight="1" x14ac:dyDescent="0.25">
      <c r="A890" s="19"/>
      <c r="B890" s="19"/>
      <c r="C890" s="28"/>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c r="AF890" s="10"/>
      <c r="AG890" s="19"/>
      <c r="AH890" s="19"/>
    </row>
    <row r="891" spans="1:34" ht="15.75" customHeight="1" x14ac:dyDescent="0.25">
      <c r="A891" s="19"/>
      <c r="B891" s="19"/>
      <c r="C891" s="28"/>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c r="AE891" s="19"/>
      <c r="AF891" s="10"/>
      <c r="AG891" s="19"/>
      <c r="AH891" s="19"/>
    </row>
    <row r="892" spans="1:34" ht="15.75" customHeight="1" x14ac:dyDescent="0.25">
      <c r="A892" s="19"/>
      <c r="B892" s="19"/>
      <c r="C892" s="28"/>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c r="AE892" s="19"/>
      <c r="AF892" s="10"/>
      <c r="AG892" s="19"/>
      <c r="AH892" s="19"/>
    </row>
    <row r="893" spans="1:34" ht="15.75" customHeight="1" x14ac:dyDescent="0.25">
      <c r="A893" s="19"/>
      <c r="B893" s="19"/>
      <c r="C893" s="28"/>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c r="AE893" s="19"/>
      <c r="AF893" s="10"/>
      <c r="AG893" s="19"/>
      <c r="AH893" s="19"/>
    </row>
    <row r="894" spans="1:34" ht="15.75" customHeight="1" x14ac:dyDescent="0.25">
      <c r="A894" s="19"/>
      <c r="B894" s="19"/>
      <c r="C894" s="28"/>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c r="AE894" s="19"/>
      <c r="AF894" s="10"/>
      <c r="AG894" s="19"/>
      <c r="AH894" s="19"/>
    </row>
    <row r="895" spans="1:34" ht="15.75" customHeight="1" x14ac:dyDescent="0.25">
      <c r="A895" s="19"/>
      <c r="B895" s="19"/>
      <c r="C895" s="28"/>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c r="AF895" s="10"/>
      <c r="AG895" s="19"/>
      <c r="AH895" s="19"/>
    </row>
    <row r="896" spans="1:34" ht="15.75" customHeight="1" x14ac:dyDescent="0.25">
      <c r="A896" s="19"/>
      <c r="B896" s="19"/>
      <c r="C896" s="28"/>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c r="AE896" s="19"/>
      <c r="AF896" s="10"/>
      <c r="AG896" s="19"/>
      <c r="AH896" s="19"/>
    </row>
    <row r="897" spans="1:34" ht="15.75" customHeight="1" x14ac:dyDescent="0.25">
      <c r="A897" s="19"/>
      <c r="B897" s="19"/>
      <c r="C897" s="28"/>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c r="AE897" s="19"/>
      <c r="AF897" s="10"/>
      <c r="AG897" s="19"/>
      <c r="AH897" s="19"/>
    </row>
    <row r="898" spans="1:34" ht="15.75" customHeight="1" x14ac:dyDescent="0.25">
      <c r="A898" s="19"/>
      <c r="B898" s="19"/>
      <c r="C898" s="28"/>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c r="AE898" s="19"/>
      <c r="AF898" s="10"/>
      <c r="AG898" s="19"/>
      <c r="AH898" s="19"/>
    </row>
    <row r="899" spans="1:34" ht="15.75" customHeight="1" x14ac:dyDescent="0.25">
      <c r="A899" s="19"/>
      <c r="B899" s="19"/>
      <c r="C899" s="28"/>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c r="AF899" s="10"/>
      <c r="AG899" s="19"/>
      <c r="AH899" s="19"/>
    </row>
    <row r="900" spans="1:34" ht="15.75" customHeight="1" x14ac:dyDescent="0.25">
      <c r="A900" s="19"/>
      <c r="B900" s="19"/>
      <c r="C900" s="28"/>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c r="AF900" s="10"/>
      <c r="AG900" s="19"/>
      <c r="AH900" s="19"/>
    </row>
    <row r="901" spans="1:34" ht="15.75" customHeight="1" x14ac:dyDescent="0.25">
      <c r="A901" s="19"/>
      <c r="B901" s="19"/>
      <c r="C901" s="28"/>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0"/>
      <c r="AG901" s="19"/>
      <c r="AH901" s="19"/>
    </row>
    <row r="902" spans="1:34" ht="15.75" customHeight="1" x14ac:dyDescent="0.25">
      <c r="A902" s="19"/>
      <c r="B902" s="19"/>
      <c r="C902" s="28"/>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c r="AF902" s="10"/>
      <c r="AG902" s="19"/>
      <c r="AH902" s="19"/>
    </row>
    <row r="903" spans="1:34" ht="15.75" customHeight="1" x14ac:dyDescent="0.25">
      <c r="A903" s="19"/>
      <c r="B903" s="19"/>
      <c r="C903" s="28"/>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c r="AF903" s="10"/>
      <c r="AG903" s="19"/>
      <c r="AH903" s="19"/>
    </row>
    <row r="904" spans="1:34" ht="15.75" customHeight="1" x14ac:dyDescent="0.25">
      <c r="A904" s="19"/>
      <c r="B904" s="19"/>
      <c r="C904" s="28"/>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c r="AE904" s="19"/>
      <c r="AF904" s="10"/>
      <c r="AG904" s="19"/>
      <c r="AH904" s="19"/>
    </row>
    <row r="905" spans="1:34" ht="15.75" customHeight="1" x14ac:dyDescent="0.25">
      <c r="A905" s="19"/>
      <c r="B905" s="19"/>
      <c r="C905" s="28"/>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c r="AF905" s="10"/>
      <c r="AG905" s="19"/>
      <c r="AH905" s="19"/>
    </row>
    <row r="906" spans="1:34" ht="15.75" customHeight="1" x14ac:dyDescent="0.25">
      <c r="A906" s="19"/>
      <c r="B906" s="19"/>
      <c r="C906" s="28"/>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c r="AF906" s="10"/>
      <c r="AG906" s="19"/>
      <c r="AH906" s="19"/>
    </row>
    <row r="907" spans="1:34" ht="15.75" customHeight="1" x14ac:dyDescent="0.25">
      <c r="A907" s="19"/>
      <c r="B907" s="19"/>
      <c r="C907" s="28"/>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c r="AF907" s="10"/>
      <c r="AG907" s="19"/>
      <c r="AH907" s="19"/>
    </row>
    <row r="908" spans="1:34" ht="15.75" customHeight="1" x14ac:dyDescent="0.25">
      <c r="A908" s="19"/>
      <c r="B908" s="19"/>
      <c r="C908" s="28"/>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c r="AF908" s="10"/>
      <c r="AG908" s="19"/>
      <c r="AH908" s="19"/>
    </row>
    <row r="909" spans="1:34" ht="15.75" customHeight="1" x14ac:dyDescent="0.25">
      <c r="A909" s="19"/>
      <c r="B909" s="19"/>
      <c r="C909" s="28"/>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c r="AF909" s="10"/>
      <c r="AG909" s="19"/>
      <c r="AH909" s="19"/>
    </row>
    <row r="910" spans="1:34" ht="15.75" customHeight="1" x14ac:dyDescent="0.25">
      <c r="A910" s="19"/>
      <c r="B910" s="19"/>
      <c r="C910" s="28"/>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c r="AE910" s="19"/>
      <c r="AF910" s="10"/>
      <c r="AG910" s="19"/>
      <c r="AH910" s="19"/>
    </row>
    <row r="911" spans="1:34" ht="15.75" customHeight="1" x14ac:dyDescent="0.25">
      <c r="A911" s="19"/>
      <c r="B911" s="19"/>
      <c r="C911" s="28"/>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0"/>
      <c r="AG911" s="19"/>
      <c r="AH911" s="19"/>
    </row>
    <row r="912" spans="1:34" ht="15.75" customHeight="1" x14ac:dyDescent="0.25">
      <c r="A912" s="19"/>
      <c r="B912" s="19"/>
      <c r="C912" s="28"/>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c r="AF912" s="10"/>
      <c r="AG912" s="19"/>
      <c r="AH912" s="19"/>
    </row>
    <row r="913" spans="1:34" ht="15.75" customHeight="1" x14ac:dyDescent="0.25">
      <c r="A913" s="19"/>
      <c r="B913" s="19"/>
      <c r="C913" s="28"/>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c r="AF913" s="10"/>
      <c r="AG913" s="19"/>
      <c r="AH913" s="19"/>
    </row>
    <row r="914" spans="1:34" ht="15.75" customHeight="1" x14ac:dyDescent="0.25">
      <c r="A914" s="19"/>
      <c r="B914" s="19"/>
      <c r="C914" s="28"/>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c r="AF914" s="10"/>
      <c r="AG914" s="19"/>
      <c r="AH914" s="19"/>
    </row>
    <row r="915" spans="1:34" ht="15.75" customHeight="1" x14ac:dyDescent="0.25">
      <c r="A915" s="19"/>
      <c r="B915" s="19"/>
      <c r="C915" s="28"/>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c r="AE915" s="19"/>
      <c r="AF915" s="10"/>
      <c r="AG915" s="19"/>
      <c r="AH915" s="19"/>
    </row>
    <row r="916" spans="1:34" ht="15.75" customHeight="1" x14ac:dyDescent="0.25">
      <c r="A916" s="19"/>
      <c r="B916" s="19"/>
      <c r="C916" s="28"/>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c r="AE916" s="19"/>
      <c r="AF916" s="10"/>
      <c r="AG916" s="19"/>
      <c r="AH916" s="19"/>
    </row>
    <row r="917" spans="1:34" ht="15.75" customHeight="1" x14ac:dyDescent="0.25">
      <c r="A917" s="19"/>
      <c r="B917" s="19"/>
      <c r="C917" s="28"/>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c r="AF917" s="10"/>
      <c r="AG917" s="19"/>
      <c r="AH917" s="19"/>
    </row>
    <row r="918" spans="1:34" ht="15.75" customHeight="1" x14ac:dyDescent="0.25">
      <c r="A918" s="19"/>
      <c r="B918" s="19"/>
      <c r="C918" s="28"/>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c r="AE918" s="19"/>
      <c r="AF918" s="10"/>
      <c r="AG918" s="19"/>
      <c r="AH918" s="19"/>
    </row>
    <row r="919" spans="1:34" ht="15.75" customHeight="1" x14ac:dyDescent="0.25">
      <c r="A919" s="19"/>
      <c r="B919" s="19"/>
      <c r="C919" s="28"/>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c r="AF919" s="10"/>
      <c r="AG919" s="19"/>
      <c r="AH919" s="19"/>
    </row>
    <row r="920" spans="1:34" ht="15.75" customHeight="1" x14ac:dyDescent="0.25">
      <c r="A920" s="19"/>
      <c r="B920" s="19"/>
      <c r="C920" s="28"/>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c r="AF920" s="10"/>
      <c r="AG920" s="19"/>
      <c r="AH920" s="19"/>
    </row>
    <row r="921" spans="1:34" ht="15.75" customHeight="1" x14ac:dyDescent="0.25">
      <c r="A921" s="19"/>
      <c r="B921" s="19"/>
      <c r="C921" s="28"/>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c r="AF921" s="10"/>
      <c r="AG921" s="19"/>
      <c r="AH921" s="19"/>
    </row>
    <row r="922" spans="1:34" ht="15.75" customHeight="1" x14ac:dyDescent="0.25">
      <c r="A922" s="19"/>
      <c r="B922" s="19"/>
      <c r="C922" s="28"/>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c r="AE922" s="19"/>
      <c r="AF922" s="10"/>
      <c r="AG922" s="19"/>
      <c r="AH922" s="19"/>
    </row>
    <row r="923" spans="1:34" ht="15.75" customHeight="1" x14ac:dyDescent="0.25">
      <c r="A923" s="19"/>
      <c r="B923" s="19"/>
      <c r="C923" s="28"/>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c r="AF923" s="10"/>
      <c r="AG923" s="19"/>
      <c r="AH923" s="19"/>
    </row>
    <row r="924" spans="1:34" ht="15.75" customHeight="1" x14ac:dyDescent="0.25">
      <c r="A924" s="19"/>
      <c r="B924" s="19"/>
      <c r="C924" s="28"/>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c r="AE924" s="19"/>
      <c r="AF924" s="10"/>
      <c r="AG924" s="19"/>
      <c r="AH924" s="19"/>
    </row>
    <row r="925" spans="1:34" ht="15.75" customHeight="1" x14ac:dyDescent="0.25">
      <c r="A925" s="19"/>
      <c r="B925" s="19"/>
      <c r="C925" s="28"/>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c r="AF925" s="10"/>
      <c r="AG925" s="19"/>
      <c r="AH925" s="19"/>
    </row>
    <row r="926" spans="1:34" ht="15.75" customHeight="1" x14ac:dyDescent="0.25">
      <c r="A926" s="19"/>
      <c r="B926" s="19"/>
      <c r="C926" s="28"/>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c r="AE926" s="19"/>
      <c r="AF926" s="10"/>
      <c r="AG926" s="19"/>
      <c r="AH926" s="19"/>
    </row>
    <row r="927" spans="1:34" ht="15.75" customHeight="1" x14ac:dyDescent="0.25">
      <c r="A927" s="19"/>
      <c r="B927" s="19"/>
      <c r="C927" s="28"/>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c r="AE927" s="19"/>
      <c r="AF927" s="10"/>
      <c r="AG927" s="19"/>
      <c r="AH927" s="19"/>
    </row>
    <row r="928" spans="1:34" ht="15.75" customHeight="1" x14ac:dyDescent="0.25">
      <c r="A928" s="19"/>
      <c r="B928" s="19"/>
      <c r="C928" s="28"/>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c r="AE928" s="19"/>
      <c r="AF928" s="10"/>
      <c r="AG928" s="19"/>
      <c r="AH928" s="19"/>
    </row>
    <row r="929" spans="1:34" ht="15.75" customHeight="1" x14ac:dyDescent="0.25">
      <c r="A929" s="19"/>
      <c r="B929" s="19"/>
      <c r="C929" s="28"/>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c r="AE929" s="19"/>
      <c r="AF929" s="10"/>
      <c r="AG929" s="19"/>
      <c r="AH929" s="19"/>
    </row>
    <row r="930" spans="1:34" ht="15.75" customHeight="1" x14ac:dyDescent="0.25">
      <c r="A930" s="19"/>
      <c r="B930" s="19"/>
      <c r="C930" s="28"/>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c r="AE930" s="19"/>
      <c r="AF930" s="10"/>
      <c r="AG930" s="19"/>
      <c r="AH930" s="19"/>
    </row>
    <row r="931" spans="1:34" ht="15.75" customHeight="1" x14ac:dyDescent="0.25">
      <c r="A931" s="19"/>
      <c r="B931" s="19"/>
      <c r="C931" s="28"/>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c r="AF931" s="10"/>
      <c r="AG931" s="19"/>
      <c r="AH931" s="19"/>
    </row>
    <row r="932" spans="1:34" ht="15.75" customHeight="1" x14ac:dyDescent="0.25">
      <c r="A932" s="19"/>
      <c r="B932" s="19"/>
      <c r="C932" s="28"/>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c r="AF932" s="10"/>
      <c r="AG932" s="19"/>
      <c r="AH932" s="19"/>
    </row>
    <row r="933" spans="1:34" ht="15.75" customHeight="1" x14ac:dyDescent="0.25">
      <c r="A933" s="19"/>
      <c r="B933" s="19"/>
      <c r="C933" s="28"/>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c r="AF933" s="10"/>
      <c r="AG933" s="19"/>
      <c r="AH933" s="19"/>
    </row>
    <row r="934" spans="1:34" ht="15.75" customHeight="1" x14ac:dyDescent="0.25">
      <c r="A934" s="19"/>
      <c r="B934" s="19"/>
      <c r="C934" s="28"/>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c r="AE934" s="19"/>
      <c r="AF934" s="10"/>
      <c r="AG934" s="19"/>
      <c r="AH934" s="19"/>
    </row>
    <row r="935" spans="1:34" ht="15.75" customHeight="1" x14ac:dyDescent="0.25">
      <c r="A935" s="19"/>
      <c r="B935" s="19"/>
      <c r="C935" s="28"/>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c r="AF935" s="10"/>
      <c r="AG935" s="19"/>
      <c r="AH935" s="19"/>
    </row>
    <row r="936" spans="1:34" ht="15.75" customHeight="1" x14ac:dyDescent="0.25">
      <c r="A936" s="19"/>
      <c r="B936" s="19"/>
      <c r="C936" s="28"/>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c r="AE936" s="19"/>
      <c r="AF936" s="10"/>
      <c r="AG936" s="19"/>
      <c r="AH936" s="19"/>
    </row>
    <row r="937" spans="1:34" ht="15.75" customHeight="1" x14ac:dyDescent="0.25">
      <c r="A937" s="19"/>
      <c r="B937" s="19"/>
      <c r="C937" s="28"/>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c r="AF937" s="10"/>
      <c r="AG937" s="19"/>
      <c r="AH937" s="19"/>
    </row>
    <row r="938" spans="1:34" ht="15.75" customHeight="1" x14ac:dyDescent="0.25">
      <c r="A938" s="19"/>
      <c r="B938" s="19"/>
      <c r="C938" s="28"/>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c r="AE938" s="19"/>
      <c r="AF938" s="10"/>
      <c r="AG938" s="19"/>
      <c r="AH938" s="19"/>
    </row>
    <row r="939" spans="1:34" ht="15.75" customHeight="1" x14ac:dyDescent="0.25">
      <c r="A939" s="19"/>
      <c r="B939" s="19"/>
      <c r="C939" s="28"/>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c r="AE939" s="19"/>
      <c r="AF939" s="10"/>
      <c r="AG939" s="19"/>
      <c r="AH939" s="19"/>
    </row>
    <row r="940" spans="1:34" ht="15.75" customHeight="1" x14ac:dyDescent="0.25">
      <c r="A940" s="19"/>
      <c r="B940" s="19"/>
      <c r="C940" s="28"/>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c r="AE940" s="19"/>
      <c r="AF940" s="10"/>
      <c r="AG940" s="19"/>
      <c r="AH940" s="19"/>
    </row>
    <row r="941" spans="1:34" ht="15.75" customHeight="1" x14ac:dyDescent="0.25">
      <c r="A941" s="19"/>
      <c r="B941" s="19"/>
      <c r="C941" s="28"/>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c r="AE941" s="19"/>
      <c r="AF941" s="10"/>
      <c r="AG941" s="19"/>
      <c r="AH941" s="19"/>
    </row>
    <row r="942" spans="1:34" ht="15.75" customHeight="1" x14ac:dyDescent="0.25">
      <c r="A942" s="19"/>
      <c r="B942" s="19"/>
      <c r="C942" s="28"/>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c r="AE942" s="19"/>
      <c r="AF942" s="10"/>
      <c r="AG942" s="19"/>
      <c r="AH942" s="19"/>
    </row>
    <row r="943" spans="1:34" ht="15.75" customHeight="1" x14ac:dyDescent="0.25">
      <c r="A943" s="19"/>
      <c r="B943" s="19"/>
      <c r="C943" s="28"/>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c r="AF943" s="10"/>
      <c r="AG943" s="19"/>
      <c r="AH943" s="19"/>
    </row>
    <row r="944" spans="1:34" ht="15.75" customHeight="1" x14ac:dyDescent="0.25">
      <c r="A944" s="19"/>
      <c r="B944" s="19"/>
      <c r="C944" s="28"/>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c r="AF944" s="10"/>
      <c r="AG944" s="19"/>
      <c r="AH944" s="19"/>
    </row>
    <row r="945" spans="1:34" ht="15.75" customHeight="1" x14ac:dyDescent="0.25">
      <c r="A945" s="19"/>
      <c r="B945" s="19"/>
      <c r="C945" s="28"/>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c r="AF945" s="10"/>
      <c r="AG945" s="19"/>
      <c r="AH945" s="19"/>
    </row>
    <row r="946" spans="1:34" ht="15.75" customHeight="1" x14ac:dyDescent="0.25">
      <c r="A946" s="19"/>
      <c r="B946" s="19"/>
      <c r="C946" s="28"/>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c r="AE946" s="19"/>
      <c r="AF946" s="10"/>
      <c r="AG946" s="19"/>
      <c r="AH946" s="19"/>
    </row>
    <row r="947" spans="1:34" ht="15.75" customHeight="1" x14ac:dyDescent="0.25">
      <c r="A947" s="19"/>
      <c r="B947" s="19"/>
      <c r="C947" s="28"/>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c r="AE947" s="19"/>
      <c r="AF947" s="10"/>
      <c r="AG947" s="19"/>
      <c r="AH947" s="19"/>
    </row>
    <row r="948" spans="1:34" ht="15.75" customHeight="1" x14ac:dyDescent="0.25">
      <c r="A948" s="19"/>
      <c r="B948" s="19"/>
      <c r="C948" s="28"/>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c r="AE948" s="19"/>
      <c r="AF948" s="10"/>
      <c r="AG948" s="19"/>
      <c r="AH948" s="19"/>
    </row>
    <row r="949" spans="1:34" ht="15.75" customHeight="1" x14ac:dyDescent="0.25">
      <c r="A949" s="19"/>
      <c r="B949" s="19"/>
      <c r="C949" s="28"/>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c r="AF949" s="10"/>
      <c r="AG949" s="19"/>
      <c r="AH949" s="19"/>
    </row>
    <row r="950" spans="1:34" ht="15.75" customHeight="1" x14ac:dyDescent="0.25">
      <c r="A950" s="19"/>
      <c r="B950" s="19"/>
      <c r="C950" s="28"/>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c r="AE950" s="19"/>
      <c r="AF950" s="10"/>
      <c r="AG950" s="19"/>
      <c r="AH950" s="19"/>
    </row>
    <row r="951" spans="1:34" ht="15.75" customHeight="1" x14ac:dyDescent="0.25">
      <c r="A951" s="19"/>
      <c r="B951" s="19"/>
      <c r="C951" s="28"/>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c r="AE951" s="19"/>
      <c r="AF951" s="10"/>
      <c r="AG951" s="19"/>
      <c r="AH951" s="19"/>
    </row>
    <row r="952" spans="1:34" ht="15.75" customHeight="1" x14ac:dyDescent="0.25">
      <c r="A952" s="19"/>
      <c r="B952" s="19"/>
      <c r="C952" s="28"/>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c r="AE952" s="19"/>
      <c r="AF952" s="10"/>
      <c r="AG952" s="19"/>
      <c r="AH952" s="19"/>
    </row>
    <row r="953" spans="1:34" ht="15.75" customHeight="1" x14ac:dyDescent="0.25">
      <c r="A953" s="19"/>
      <c r="B953" s="19"/>
      <c r="C953" s="28"/>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c r="AE953" s="19"/>
      <c r="AF953" s="10"/>
      <c r="AG953" s="19"/>
      <c r="AH953" s="19"/>
    </row>
    <row r="954" spans="1:34" ht="15.75" customHeight="1" x14ac:dyDescent="0.25">
      <c r="A954" s="19"/>
      <c r="B954" s="19"/>
      <c r="C954" s="28"/>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c r="AF954" s="10"/>
      <c r="AG954" s="19"/>
      <c r="AH954" s="19"/>
    </row>
    <row r="955" spans="1:34" ht="15.75" customHeight="1" x14ac:dyDescent="0.25">
      <c r="A955" s="19"/>
      <c r="B955" s="19"/>
      <c r="C955" s="28"/>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0"/>
      <c r="AG955" s="19"/>
      <c r="AH955" s="19"/>
    </row>
    <row r="956" spans="1:34" ht="15.75" customHeight="1" x14ac:dyDescent="0.25">
      <c r="A956" s="19"/>
      <c r="B956" s="19"/>
      <c r="C956" s="28"/>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c r="AF956" s="10"/>
      <c r="AG956" s="19"/>
      <c r="AH956" s="19"/>
    </row>
    <row r="957" spans="1:34" ht="15.75" customHeight="1" x14ac:dyDescent="0.25">
      <c r="A957" s="19"/>
      <c r="B957" s="19"/>
      <c r="C957" s="28"/>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c r="AE957" s="19"/>
      <c r="AF957" s="10"/>
      <c r="AG957" s="19"/>
      <c r="AH957" s="19"/>
    </row>
    <row r="958" spans="1:34" ht="15.75" customHeight="1" x14ac:dyDescent="0.25">
      <c r="A958" s="19"/>
      <c r="B958" s="19"/>
      <c r="C958" s="28"/>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c r="AF958" s="10"/>
      <c r="AG958" s="19"/>
      <c r="AH958" s="19"/>
    </row>
    <row r="959" spans="1:34" ht="15.75" customHeight="1" x14ac:dyDescent="0.25">
      <c r="A959" s="19"/>
      <c r="B959" s="19"/>
      <c r="C959" s="28"/>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c r="AE959" s="19"/>
      <c r="AF959" s="10"/>
      <c r="AG959" s="19"/>
      <c r="AH959" s="19"/>
    </row>
    <row r="960" spans="1:34" ht="15.75" customHeight="1" x14ac:dyDescent="0.25">
      <c r="A960" s="19"/>
      <c r="B960" s="19"/>
      <c r="C960" s="28"/>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c r="AE960" s="19"/>
      <c r="AF960" s="10"/>
      <c r="AG960" s="19"/>
      <c r="AH960" s="19"/>
    </row>
    <row r="961" spans="1:34" ht="15.75" customHeight="1" x14ac:dyDescent="0.25">
      <c r="A961" s="19"/>
      <c r="B961" s="19"/>
      <c r="C961" s="28"/>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c r="AF961" s="10"/>
      <c r="AG961" s="19"/>
      <c r="AH961" s="19"/>
    </row>
    <row r="962" spans="1:34" ht="15.75" customHeight="1" x14ac:dyDescent="0.25">
      <c r="A962" s="19"/>
      <c r="B962" s="19"/>
      <c r="C962" s="28"/>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c r="AE962" s="19"/>
      <c r="AF962" s="10"/>
      <c r="AG962" s="19"/>
      <c r="AH962" s="19"/>
    </row>
    <row r="963" spans="1:34" ht="15.75" customHeight="1" x14ac:dyDescent="0.25">
      <c r="A963" s="19"/>
      <c r="B963" s="19"/>
      <c r="C963" s="28"/>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c r="AE963" s="19"/>
      <c r="AF963" s="10"/>
      <c r="AG963" s="19"/>
      <c r="AH963" s="19"/>
    </row>
    <row r="964" spans="1:34" ht="15.75" customHeight="1" x14ac:dyDescent="0.25">
      <c r="A964" s="19"/>
      <c r="B964" s="19"/>
      <c r="C964" s="28"/>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c r="AE964" s="19"/>
      <c r="AF964" s="10"/>
      <c r="AG964" s="19"/>
      <c r="AH964" s="19"/>
    </row>
    <row r="965" spans="1:34" ht="15.75" customHeight="1" x14ac:dyDescent="0.25">
      <c r="A965" s="19"/>
      <c r="B965" s="19"/>
      <c r="C965" s="28"/>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c r="AE965" s="19"/>
      <c r="AF965" s="10"/>
      <c r="AG965" s="19"/>
      <c r="AH965" s="19"/>
    </row>
    <row r="966" spans="1:34" ht="15.75" customHeight="1" x14ac:dyDescent="0.25">
      <c r="A966" s="19"/>
      <c r="B966" s="19"/>
      <c r="C966" s="28"/>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c r="AE966" s="19"/>
      <c r="AF966" s="10"/>
      <c r="AG966" s="19"/>
      <c r="AH966" s="19"/>
    </row>
    <row r="967" spans="1:34" ht="15.75" customHeight="1" x14ac:dyDescent="0.25">
      <c r="A967" s="19"/>
      <c r="B967" s="19"/>
      <c r="C967" s="28"/>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c r="AF967" s="10"/>
      <c r="AG967" s="19"/>
      <c r="AH967" s="19"/>
    </row>
    <row r="968" spans="1:34" ht="15.75" customHeight="1" x14ac:dyDescent="0.25">
      <c r="A968" s="19"/>
      <c r="B968" s="19"/>
      <c r="C968" s="28"/>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c r="AE968" s="19"/>
      <c r="AF968" s="10"/>
      <c r="AG968" s="19"/>
      <c r="AH968" s="19"/>
    </row>
    <row r="969" spans="1:34" ht="15.75" customHeight="1" x14ac:dyDescent="0.25">
      <c r="A969" s="19"/>
      <c r="B969" s="19"/>
      <c r="C969" s="28"/>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c r="AE969" s="19"/>
      <c r="AF969" s="10"/>
      <c r="AG969" s="19"/>
      <c r="AH969" s="19"/>
    </row>
    <row r="970" spans="1:34" ht="15.75" customHeight="1" x14ac:dyDescent="0.25">
      <c r="A970" s="19"/>
      <c r="B970" s="19"/>
      <c r="C970" s="28"/>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c r="AF970" s="10"/>
      <c r="AG970" s="19"/>
      <c r="AH970" s="19"/>
    </row>
    <row r="971" spans="1:34" ht="15.75" customHeight="1" x14ac:dyDescent="0.25">
      <c r="A971" s="19"/>
      <c r="B971" s="19"/>
      <c r="C971" s="28"/>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c r="AE971" s="19"/>
      <c r="AF971" s="10"/>
      <c r="AG971" s="19"/>
      <c r="AH971" s="19"/>
    </row>
    <row r="972" spans="1:34" ht="15.75" customHeight="1" x14ac:dyDescent="0.25">
      <c r="A972" s="19"/>
      <c r="B972" s="19"/>
      <c r="C972" s="28"/>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c r="AF972" s="10"/>
      <c r="AG972" s="19"/>
      <c r="AH972" s="19"/>
    </row>
    <row r="973" spans="1:34" ht="15.75" customHeight="1" x14ac:dyDescent="0.25">
      <c r="A973" s="19"/>
      <c r="B973" s="19"/>
      <c r="C973" s="28"/>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0"/>
      <c r="AG973" s="19"/>
      <c r="AH973" s="19"/>
    </row>
    <row r="974" spans="1:34" ht="15.75" customHeight="1" x14ac:dyDescent="0.25">
      <c r="A974" s="19"/>
      <c r="B974" s="19"/>
      <c r="C974" s="28"/>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c r="AF974" s="10"/>
      <c r="AG974" s="19"/>
      <c r="AH974" s="19"/>
    </row>
    <row r="975" spans="1:34" ht="15.75" customHeight="1" x14ac:dyDescent="0.25">
      <c r="A975" s="19"/>
      <c r="B975" s="19"/>
      <c r="C975" s="28"/>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c r="AE975" s="19"/>
      <c r="AF975" s="10"/>
      <c r="AG975" s="19"/>
      <c r="AH975" s="19"/>
    </row>
    <row r="976" spans="1:34" ht="15.75" customHeight="1" x14ac:dyDescent="0.25">
      <c r="A976" s="19"/>
      <c r="B976" s="19"/>
      <c r="C976" s="28"/>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c r="AF976" s="10"/>
      <c r="AG976" s="19"/>
      <c r="AH976" s="19"/>
    </row>
    <row r="977" spans="1:34" ht="15.75" customHeight="1" x14ac:dyDescent="0.25">
      <c r="A977" s="19"/>
      <c r="B977" s="19"/>
      <c r="C977" s="28"/>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c r="AE977" s="19"/>
      <c r="AF977" s="10"/>
      <c r="AG977" s="19"/>
      <c r="AH977" s="19"/>
    </row>
    <row r="978" spans="1:34" ht="15.75" customHeight="1" x14ac:dyDescent="0.25">
      <c r="A978" s="19"/>
      <c r="B978" s="19"/>
      <c r="C978" s="28"/>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c r="AE978" s="19"/>
      <c r="AF978" s="10"/>
      <c r="AG978" s="19"/>
      <c r="AH978" s="19"/>
    </row>
    <row r="979" spans="1:34" ht="15.75" customHeight="1" x14ac:dyDescent="0.25">
      <c r="A979" s="19"/>
      <c r="B979" s="19"/>
      <c r="C979" s="28"/>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c r="AF979" s="10"/>
      <c r="AG979" s="19"/>
      <c r="AH979" s="19"/>
    </row>
    <row r="980" spans="1:34" ht="15.75" customHeight="1" x14ac:dyDescent="0.25">
      <c r="A980" s="19"/>
      <c r="B980" s="19"/>
      <c r="C980" s="28"/>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c r="AE980" s="19"/>
      <c r="AF980" s="10"/>
      <c r="AG980" s="19"/>
      <c r="AH980" s="19"/>
    </row>
    <row r="981" spans="1:34" ht="15.75" customHeight="1" x14ac:dyDescent="0.25">
      <c r="A981" s="19"/>
      <c r="B981" s="19"/>
      <c r="C981" s="28"/>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c r="AE981" s="19"/>
      <c r="AF981" s="10"/>
      <c r="AG981" s="19"/>
      <c r="AH981" s="19"/>
    </row>
    <row r="982" spans="1:34" ht="15.75" customHeight="1" x14ac:dyDescent="0.25">
      <c r="A982" s="19"/>
      <c r="B982" s="19"/>
      <c r="C982" s="28"/>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c r="AF982" s="10"/>
      <c r="AG982" s="19"/>
      <c r="AH982" s="19"/>
    </row>
    <row r="983" spans="1:34" ht="15.75" customHeight="1" x14ac:dyDescent="0.25">
      <c r="A983" s="19"/>
      <c r="B983" s="19"/>
      <c r="C983" s="28"/>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c r="AE983" s="19"/>
      <c r="AF983" s="10"/>
      <c r="AG983" s="19"/>
      <c r="AH983" s="19"/>
    </row>
    <row r="984" spans="1:34" ht="15.75" customHeight="1" x14ac:dyDescent="0.25">
      <c r="A984" s="19"/>
      <c r="B984" s="19"/>
      <c r="C984" s="28"/>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c r="AE984" s="19"/>
      <c r="AF984" s="10"/>
      <c r="AG984" s="19"/>
      <c r="AH984" s="19"/>
    </row>
    <row r="985" spans="1:34" ht="15.75" customHeight="1" x14ac:dyDescent="0.25">
      <c r="A985" s="19"/>
      <c r="B985" s="19"/>
      <c r="C985" s="28"/>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c r="AE985" s="19"/>
      <c r="AF985" s="10"/>
      <c r="AG985" s="19"/>
      <c r="AH985" s="19"/>
    </row>
    <row r="986" spans="1:34" ht="15.75" customHeight="1" x14ac:dyDescent="0.25">
      <c r="A986" s="19"/>
      <c r="B986" s="19"/>
      <c r="C986" s="28"/>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c r="AE986" s="19"/>
      <c r="AF986" s="10"/>
      <c r="AG986" s="19"/>
      <c r="AH986" s="19"/>
    </row>
    <row r="987" spans="1:34" ht="15.75" customHeight="1" x14ac:dyDescent="0.25">
      <c r="A987" s="19"/>
      <c r="B987" s="19"/>
      <c r="C987" s="28"/>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c r="AE987" s="19"/>
      <c r="AF987" s="10"/>
      <c r="AG987" s="19"/>
      <c r="AH987" s="19"/>
    </row>
    <row r="988" spans="1:34" ht="15.75" customHeight="1" x14ac:dyDescent="0.25">
      <c r="A988" s="19"/>
      <c r="B988" s="19"/>
      <c r="C988" s="28"/>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c r="AE988" s="19"/>
      <c r="AF988" s="10"/>
      <c r="AG988" s="19"/>
      <c r="AH988" s="19"/>
    </row>
    <row r="989" spans="1:34" ht="15.75" customHeight="1" x14ac:dyDescent="0.25">
      <c r="A989" s="19"/>
      <c r="B989" s="19"/>
      <c r="C989" s="28"/>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c r="AE989" s="19"/>
      <c r="AF989" s="10"/>
      <c r="AG989" s="19"/>
      <c r="AH989" s="19"/>
    </row>
    <row r="990" spans="1:34" ht="15.75" customHeight="1" x14ac:dyDescent="0.25">
      <c r="A990" s="19"/>
      <c r="B990" s="19"/>
      <c r="C990" s="28"/>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c r="AE990" s="19"/>
      <c r="AF990" s="10"/>
      <c r="AG990" s="19"/>
      <c r="AH990" s="19"/>
    </row>
    <row r="991" spans="1:34" ht="15.75" customHeight="1" x14ac:dyDescent="0.25">
      <c r="A991" s="19"/>
      <c r="B991" s="19"/>
      <c r="C991" s="28"/>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0"/>
      <c r="AG991" s="19"/>
      <c r="AH991" s="19"/>
    </row>
    <row r="992" spans="1:34" ht="15.75" customHeight="1" x14ac:dyDescent="0.25">
      <c r="A992" s="19"/>
      <c r="B992" s="19"/>
      <c r="C992" s="28"/>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c r="AF992" s="10"/>
      <c r="AG992" s="19"/>
      <c r="AH992" s="19"/>
    </row>
    <row r="993" spans="1:34" ht="15.75" customHeight="1" x14ac:dyDescent="0.25">
      <c r="A993" s="19"/>
      <c r="B993" s="19"/>
      <c r="C993" s="28"/>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c r="AF993" s="10"/>
      <c r="AG993" s="19"/>
      <c r="AH993" s="19"/>
    </row>
    <row r="994" spans="1:34" ht="15.75" customHeight="1" x14ac:dyDescent="0.25">
      <c r="A994" s="19"/>
      <c r="B994" s="19"/>
      <c r="C994" s="28"/>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c r="AE994" s="19"/>
      <c r="AF994" s="10"/>
      <c r="AG994" s="19"/>
      <c r="AH994" s="19"/>
    </row>
    <row r="995" spans="1:34" ht="15.75" customHeight="1" x14ac:dyDescent="0.25">
      <c r="A995" s="19"/>
      <c r="B995" s="19"/>
      <c r="C995" s="28"/>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c r="AE995" s="19"/>
      <c r="AF995" s="10"/>
      <c r="AG995" s="19"/>
      <c r="AH995" s="19"/>
    </row>
    <row r="996" spans="1:34" ht="15.75" customHeight="1" x14ac:dyDescent="0.25">
      <c r="A996" s="19"/>
      <c r="B996" s="19"/>
      <c r="C996" s="28"/>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c r="AE996" s="19"/>
      <c r="AF996" s="10"/>
      <c r="AG996" s="19"/>
      <c r="AH996" s="19"/>
    </row>
    <row r="997" spans="1:34" ht="15.75" customHeight="1" x14ac:dyDescent="0.25">
      <c r="A997" s="19"/>
      <c r="B997" s="19"/>
      <c r="C997" s="28"/>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c r="AE997" s="19"/>
      <c r="AF997" s="10"/>
      <c r="AG997" s="19"/>
      <c r="AH997" s="19"/>
    </row>
    <row r="998" spans="1:34" ht="15.75" customHeight="1" x14ac:dyDescent="0.25">
      <c r="A998" s="19"/>
      <c r="B998" s="19"/>
      <c r="C998" s="28"/>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c r="AE998" s="19"/>
      <c r="AF998" s="10"/>
      <c r="AG998" s="19"/>
      <c r="AH998" s="19"/>
    </row>
    <row r="999" spans="1:34" ht="15.75" customHeight="1" x14ac:dyDescent="0.25">
      <c r="A999" s="19"/>
      <c r="B999" s="19"/>
      <c r="C999" s="28"/>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c r="AE999" s="19"/>
      <c r="AF999" s="10"/>
      <c r="AG999" s="19"/>
      <c r="AH999" s="19"/>
    </row>
    <row r="1000" spans="1:34" ht="15.75" customHeight="1" x14ac:dyDescent="0.25">
      <c r="A1000" s="19"/>
      <c r="B1000" s="19"/>
      <c r="C1000" s="28"/>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c r="AE1000" s="19"/>
      <c r="AF1000" s="10"/>
      <c r="AG1000" s="19"/>
      <c r="AH1000" s="19"/>
    </row>
    <row r="1001" spans="1:34" ht="15.75" customHeight="1" x14ac:dyDescent="0.25">
      <c r="A1001" s="19"/>
      <c r="B1001" s="19"/>
      <c r="C1001" s="28"/>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c r="AE1001" s="19"/>
      <c r="AF1001" s="10"/>
      <c r="AG1001" s="19"/>
      <c r="AH1001" s="19"/>
    </row>
    <row r="1002" spans="1:34" ht="15.75" customHeight="1" x14ac:dyDescent="0.25">
      <c r="A1002" s="19"/>
      <c r="B1002" s="19"/>
      <c r="C1002" s="28"/>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c r="AE1002" s="19"/>
      <c r="AF1002" s="10"/>
      <c r="AG1002" s="19"/>
      <c r="AH1002" s="19"/>
    </row>
    <row r="1003" spans="1:34" ht="15.75" customHeight="1" x14ac:dyDescent="0.25">
      <c r="A1003" s="19"/>
      <c r="B1003" s="19"/>
      <c r="C1003" s="28"/>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c r="AE1003" s="19"/>
      <c r="AF1003" s="10"/>
      <c r="AG1003" s="19"/>
      <c r="AH1003" s="19"/>
    </row>
    <row r="1004" spans="1:34" ht="15.75" customHeight="1" x14ac:dyDescent="0.25">
      <c r="A1004" s="19"/>
      <c r="B1004" s="19"/>
      <c r="C1004" s="28"/>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c r="AE1004" s="19"/>
      <c r="AF1004" s="10"/>
      <c r="AG1004" s="19"/>
      <c r="AH1004" s="19"/>
    </row>
    <row r="1005" spans="1:34" ht="15.75" customHeight="1" x14ac:dyDescent="0.25">
      <c r="A1005" s="19"/>
      <c r="B1005" s="19"/>
      <c r="C1005" s="28"/>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c r="AE1005" s="19"/>
      <c r="AF1005" s="10"/>
      <c r="AG1005" s="19"/>
      <c r="AH1005" s="19"/>
    </row>
    <row r="1006" spans="1:34" ht="15.75" customHeight="1" x14ac:dyDescent="0.25">
      <c r="A1006" s="19"/>
      <c r="B1006" s="19"/>
      <c r="C1006" s="28"/>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c r="AE1006" s="19"/>
      <c r="AF1006" s="10"/>
      <c r="AG1006" s="19"/>
      <c r="AH1006" s="19"/>
    </row>
    <row r="1007" spans="1:34" ht="15.75" customHeight="1" x14ac:dyDescent="0.25">
      <c r="A1007" s="19"/>
      <c r="B1007" s="19"/>
      <c r="C1007" s="28"/>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c r="AE1007" s="19"/>
      <c r="AF1007" s="10"/>
      <c r="AG1007" s="19"/>
      <c r="AH1007" s="19"/>
    </row>
    <row r="1008" spans="1:34" ht="15.75" customHeight="1" x14ac:dyDescent="0.25">
      <c r="A1008" s="19"/>
      <c r="B1008" s="19"/>
      <c r="C1008" s="28"/>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c r="AE1008" s="19"/>
      <c r="AF1008" s="10"/>
      <c r="AG1008" s="19"/>
      <c r="AH1008" s="19"/>
    </row>
    <row r="1009" spans="1:34" ht="15.75" customHeight="1" x14ac:dyDescent="0.25">
      <c r="A1009" s="19"/>
      <c r="B1009" s="19"/>
      <c r="C1009" s="28"/>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c r="AE1009" s="19"/>
      <c r="AF1009" s="10"/>
      <c r="AG1009" s="19"/>
      <c r="AH1009" s="19"/>
    </row>
    <row r="1010" spans="1:34" ht="15.75" customHeight="1" x14ac:dyDescent="0.25">
      <c r="A1010" s="19"/>
      <c r="B1010" s="19"/>
      <c r="C1010" s="28"/>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c r="AE1010" s="19"/>
      <c r="AF1010" s="10"/>
      <c r="AG1010" s="19"/>
      <c r="AH1010" s="19"/>
    </row>
    <row r="1011" spans="1:34" ht="15.75" customHeight="1" x14ac:dyDescent="0.25">
      <c r="A1011" s="19"/>
      <c r="B1011" s="19"/>
      <c r="C1011" s="28"/>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c r="AE1011" s="19"/>
      <c r="AF1011" s="10"/>
      <c r="AG1011" s="19"/>
      <c r="AH1011" s="19"/>
    </row>
    <row r="1012" spans="1:34" ht="15.75" customHeight="1" x14ac:dyDescent="0.25">
      <c r="A1012" s="19"/>
      <c r="B1012" s="19"/>
      <c r="C1012" s="28"/>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c r="AE1012" s="19"/>
      <c r="AF1012" s="10"/>
      <c r="AG1012" s="19"/>
      <c r="AH1012" s="19"/>
    </row>
    <row r="1013" spans="1:34" ht="15.75" customHeight="1" x14ac:dyDescent="0.25">
      <c r="A1013" s="19"/>
      <c r="B1013" s="19"/>
      <c r="C1013" s="28"/>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c r="AE1013" s="19"/>
      <c r="AF1013" s="10"/>
      <c r="AG1013" s="19"/>
      <c r="AH1013" s="19"/>
    </row>
    <row r="1014" spans="1:34" ht="15.75" customHeight="1" x14ac:dyDescent="0.25">
      <c r="A1014" s="19"/>
      <c r="B1014" s="19"/>
      <c r="C1014" s="28"/>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c r="AE1014" s="19"/>
      <c r="AF1014" s="10"/>
      <c r="AG1014" s="19"/>
      <c r="AH1014" s="19"/>
    </row>
    <row r="1015" spans="1:34" ht="15.75" customHeight="1" x14ac:dyDescent="0.25">
      <c r="A1015" s="19"/>
      <c r="B1015" s="19"/>
      <c r="C1015" s="28"/>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c r="AE1015" s="19"/>
      <c r="AF1015" s="10"/>
      <c r="AG1015" s="19"/>
      <c r="AH1015" s="19"/>
    </row>
    <row r="1016" spans="1:34" ht="15.75" customHeight="1" x14ac:dyDescent="0.25">
      <c r="A1016" s="19"/>
      <c r="B1016" s="19"/>
      <c r="C1016" s="28"/>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c r="AE1016" s="19"/>
      <c r="AF1016" s="10"/>
      <c r="AG1016" s="19"/>
      <c r="AH1016" s="19"/>
    </row>
    <row r="1017" spans="1:34" ht="15.75" customHeight="1" x14ac:dyDescent="0.25">
      <c r="A1017" s="19"/>
      <c r="B1017" s="19"/>
      <c r="C1017" s="28"/>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c r="AE1017" s="19"/>
      <c r="AF1017" s="10"/>
      <c r="AG1017" s="19"/>
      <c r="AH1017" s="19"/>
    </row>
    <row r="1018" spans="1:34" ht="15.75" customHeight="1" x14ac:dyDescent="0.25">
      <c r="A1018" s="19"/>
      <c r="B1018" s="19"/>
      <c r="C1018" s="28"/>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c r="AE1018" s="19"/>
      <c r="AF1018" s="10"/>
      <c r="AG1018" s="19"/>
      <c r="AH1018" s="19"/>
    </row>
    <row r="1019" spans="1:34" ht="15.75" customHeight="1" x14ac:dyDescent="0.25">
      <c r="A1019" s="19"/>
      <c r="B1019" s="19"/>
      <c r="C1019" s="28"/>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c r="AE1019" s="19"/>
      <c r="AF1019" s="10"/>
      <c r="AG1019" s="19"/>
      <c r="AH1019" s="19"/>
    </row>
    <row r="1020" spans="1:34" ht="15.75" customHeight="1" x14ac:dyDescent="0.25">
      <c r="A1020" s="19"/>
      <c r="B1020" s="19"/>
      <c r="C1020" s="28"/>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c r="AE1020" s="19"/>
      <c r="AF1020" s="10"/>
      <c r="AG1020" s="19"/>
      <c r="AH1020" s="19"/>
    </row>
    <row r="1021" spans="1:34" ht="15.75" customHeight="1" x14ac:dyDescent="0.25">
      <c r="A1021" s="19"/>
      <c r="B1021" s="19"/>
      <c r="C1021" s="28"/>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c r="AE1021" s="19"/>
      <c r="AF1021" s="10"/>
      <c r="AG1021" s="19"/>
      <c r="AH1021" s="19"/>
    </row>
    <row r="1022" spans="1:34" ht="15.75" customHeight="1" x14ac:dyDescent="0.25">
      <c r="A1022" s="19"/>
      <c r="B1022" s="19"/>
      <c r="C1022" s="28"/>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c r="AE1022" s="19"/>
      <c r="AF1022" s="10"/>
      <c r="AG1022" s="19"/>
      <c r="AH1022" s="19"/>
    </row>
    <row r="1023" spans="1:34" ht="15.75" customHeight="1" x14ac:dyDescent="0.25">
      <c r="A1023" s="19"/>
      <c r="B1023" s="19"/>
      <c r="C1023" s="28"/>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c r="AE1023" s="19"/>
      <c r="AF1023" s="10"/>
      <c r="AG1023" s="19"/>
      <c r="AH1023" s="19"/>
    </row>
    <row r="1024" spans="1:34" ht="15.75" customHeight="1" x14ac:dyDescent="0.25">
      <c r="A1024" s="19"/>
      <c r="B1024" s="19"/>
      <c r="C1024" s="28"/>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c r="AD1024" s="19"/>
      <c r="AE1024" s="19"/>
      <c r="AF1024" s="10"/>
      <c r="AG1024" s="19"/>
      <c r="AH1024" s="19"/>
    </row>
    <row r="1025" spans="1:34" ht="15.75" customHeight="1" x14ac:dyDescent="0.25">
      <c r="A1025" s="19"/>
      <c r="B1025" s="19"/>
      <c r="C1025" s="28"/>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c r="AE1025" s="19"/>
      <c r="AF1025" s="10"/>
      <c r="AG1025" s="19"/>
      <c r="AH1025" s="19"/>
    </row>
    <row r="1026" spans="1:34" ht="15.75" customHeight="1" x14ac:dyDescent="0.25">
      <c r="A1026" s="19"/>
      <c r="B1026" s="19"/>
      <c r="C1026" s="28"/>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c r="AE1026" s="19"/>
      <c r="AF1026" s="10"/>
      <c r="AG1026" s="19"/>
      <c r="AH1026" s="19"/>
    </row>
    <row r="1027" spans="1:34" ht="15.75" customHeight="1" x14ac:dyDescent="0.25">
      <c r="A1027" s="19"/>
      <c r="B1027" s="19"/>
      <c r="C1027" s="28"/>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c r="AE1027" s="19"/>
      <c r="AF1027" s="10"/>
      <c r="AG1027" s="19"/>
      <c r="AH1027" s="19"/>
    </row>
    <row r="1028" spans="1:34" ht="15.75" customHeight="1" x14ac:dyDescent="0.25">
      <c r="A1028" s="19"/>
      <c r="B1028" s="19"/>
      <c r="C1028" s="28"/>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c r="AE1028" s="19"/>
      <c r="AF1028" s="10"/>
      <c r="AG1028" s="19"/>
      <c r="AH1028" s="19"/>
    </row>
    <row r="1029" spans="1:34" ht="15.75" customHeight="1" x14ac:dyDescent="0.25">
      <c r="A1029" s="19"/>
      <c r="B1029" s="19"/>
      <c r="C1029" s="28"/>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c r="AE1029" s="19"/>
      <c r="AF1029" s="10"/>
      <c r="AG1029" s="19"/>
      <c r="AH1029" s="19"/>
    </row>
    <row r="1030" spans="1:34" ht="15.75" customHeight="1" x14ac:dyDescent="0.25">
      <c r="A1030" s="19"/>
      <c r="B1030" s="19"/>
      <c r="C1030" s="28"/>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c r="AD1030" s="19"/>
      <c r="AE1030" s="19"/>
      <c r="AF1030" s="10"/>
      <c r="AG1030" s="19"/>
      <c r="AH1030" s="19"/>
    </row>
    <row r="1031" spans="1:34" ht="15.75" customHeight="1" x14ac:dyDescent="0.25">
      <c r="A1031" s="19"/>
      <c r="B1031" s="19"/>
      <c r="C1031" s="28"/>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c r="AE1031" s="19"/>
      <c r="AF1031" s="10"/>
      <c r="AG1031" s="19"/>
      <c r="AH1031" s="19"/>
    </row>
    <row r="1032" spans="1:34" ht="15.75" customHeight="1" x14ac:dyDescent="0.25">
      <c r="A1032" s="19"/>
      <c r="B1032" s="19"/>
      <c r="C1032" s="28"/>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c r="AE1032" s="19"/>
      <c r="AF1032" s="10"/>
      <c r="AG1032" s="19"/>
      <c r="AH1032" s="19"/>
    </row>
    <row r="1033" spans="1:34" ht="15.75" customHeight="1" x14ac:dyDescent="0.25">
      <c r="A1033" s="19"/>
      <c r="B1033" s="19"/>
      <c r="C1033" s="28"/>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c r="AE1033" s="19"/>
      <c r="AF1033" s="10"/>
      <c r="AG1033" s="19"/>
      <c r="AH1033" s="19"/>
    </row>
    <row r="1034" spans="1:34" ht="15.75" customHeight="1" x14ac:dyDescent="0.25">
      <c r="A1034" s="19"/>
      <c r="B1034" s="19"/>
      <c r="C1034" s="28"/>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c r="AE1034" s="19"/>
      <c r="AF1034" s="10"/>
      <c r="AG1034" s="19"/>
      <c r="AH1034" s="19"/>
    </row>
    <row r="1035" spans="1:34" ht="15.75" customHeight="1" x14ac:dyDescent="0.25">
      <c r="A1035" s="19"/>
      <c r="B1035" s="19"/>
      <c r="C1035" s="28"/>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c r="AE1035" s="19"/>
      <c r="AF1035" s="10"/>
      <c r="AG1035" s="19"/>
      <c r="AH1035" s="19"/>
    </row>
    <row r="1036" spans="1:34" ht="15.75" customHeight="1" x14ac:dyDescent="0.25">
      <c r="A1036" s="19"/>
      <c r="B1036" s="19"/>
      <c r="C1036" s="28"/>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c r="AD1036" s="19"/>
      <c r="AE1036" s="19"/>
      <c r="AF1036" s="10"/>
      <c r="AG1036" s="19"/>
      <c r="AH1036" s="19"/>
    </row>
    <row r="1037" spans="1:34" ht="15.75" customHeight="1" x14ac:dyDescent="0.25">
      <c r="A1037" s="19"/>
      <c r="B1037" s="19"/>
      <c r="C1037" s="28"/>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c r="AE1037" s="19"/>
      <c r="AF1037" s="10"/>
      <c r="AG1037" s="19"/>
      <c r="AH1037" s="19"/>
    </row>
    <row r="1038" spans="1:34" ht="15.75" customHeight="1" x14ac:dyDescent="0.25">
      <c r="A1038" s="19"/>
      <c r="B1038" s="19"/>
      <c r="C1038" s="28"/>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c r="AE1038" s="19"/>
      <c r="AF1038" s="10"/>
      <c r="AG1038" s="19"/>
      <c r="AH1038" s="19"/>
    </row>
    <row r="1039" spans="1:34" ht="15.75" customHeight="1" x14ac:dyDescent="0.25">
      <c r="A1039" s="19"/>
      <c r="B1039" s="19"/>
      <c r="C1039" s="28"/>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c r="AE1039" s="19"/>
      <c r="AF1039" s="10"/>
      <c r="AG1039" s="19"/>
      <c r="AH1039" s="19"/>
    </row>
    <row r="1040" spans="1:34" ht="15.75" customHeight="1" x14ac:dyDescent="0.25">
      <c r="A1040" s="19"/>
      <c r="B1040" s="19"/>
      <c r="C1040" s="28"/>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c r="AE1040" s="19"/>
      <c r="AF1040" s="10"/>
      <c r="AG1040" s="19"/>
      <c r="AH1040" s="19"/>
    </row>
    <row r="1041" spans="1:34" ht="15.75" customHeight="1" x14ac:dyDescent="0.25">
      <c r="A1041" s="19"/>
      <c r="B1041" s="19"/>
      <c r="C1041" s="28"/>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c r="AE1041" s="19"/>
      <c r="AF1041" s="10"/>
      <c r="AG1041" s="19"/>
      <c r="AH1041" s="19"/>
    </row>
    <row r="1042" spans="1:34" ht="15.75" customHeight="1" x14ac:dyDescent="0.25">
      <c r="A1042" s="19"/>
      <c r="B1042" s="19"/>
      <c r="C1042" s="28"/>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c r="AD1042" s="19"/>
      <c r="AE1042" s="19"/>
      <c r="AF1042" s="10"/>
      <c r="AG1042" s="19"/>
      <c r="AH1042" s="19"/>
    </row>
    <row r="1043" spans="1:34" ht="15.75" customHeight="1" x14ac:dyDescent="0.25">
      <c r="A1043" s="19"/>
      <c r="B1043" s="19"/>
      <c r="C1043" s="28"/>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c r="AE1043" s="19"/>
      <c r="AF1043" s="10"/>
      <c r="AG1043" s="19"/>
      <c r="AH1043" s="19"/>
    </row>
    <row r="1044" spans="1:34" ht="15.75" customHeight="1" x14ac:dyDescent="0.25">
      <c r="A1044" s="19"/>
      <c r="B1044" s="19"/>
      <c r="C1044" s="28"/>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c r="AE1044" s="19"/>
      <c r="AF1044" s="10"/>
      <c r="AG1044" s="19"/>
      <c r="AH1044" s="19"/>
    </row>
    <row r="1045" spans="1:34" ht="15.75" customHeight="1" x14ac:dyDescent="0.25">
      <c r="A1045" s="19"/>
      <c r="B1045" s="19"/>
      <c r="C1045" s="28"/>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c r="AE1045" s="19"/>
      <c r="AF1045" s="10"/>
      <c r="AG1045" s="19"/>
      <c r="AH1045" s="19"/>
    </row>
    <row r="1046" spans="1:34" ht="15.75" customHeight="1" x14ac:dyDescent="0.25">
      <c r="A1046" s="19"/>
      <c r="B1046" s="19"/>
      <c r="C1046" s="28"/>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c r="AE1046" s="19"/>
      <c r="AF1046" s="10"/>
      <c r="AG1046" s="19"/>
      <c r="AH1046" s="19"/>
    </row>
    <row r="1047" spans="1:34" ht="15.75" customHeight="1" x14ac:dyDescent="0.25">
      <c r="A1047" s="19"/>
      <c r="B1047" s="19"/>
      <c r="C1047" s="28"/>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c r="AE1047" s="19"/>
      <c r="AF1047" s="10"/>
      <c r="AG1047" s="19"/>
      <c r="AH1047" s="19"/>
    </row>
    <row r="1048" spans="1:34" ht="15.75" customHeight="1" x14ac:dyDescent="0.25">
      <c r="A1048" s="19"/>
      <c r="B1048" s="19"/>
      <c r="C1048" s="28"/>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c r="AE1048" s="19"/>
      <c r="AF1048" s="10"/>
      <c r="AG1048" s="19"/>
      <c r="AH1048" s="19"/>
    </row>
    <row r="1049" spans="1:34" ht="15.75" customHeight="1" x14ac:dyDescent="0.25">
      <c r="A1049" s="19"/>
      <c r="B1049" s="19"/>
      <c r="C1049" s="28"/>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c r="AE1049" s="19"/>
      <c r="AF1049" s="10"/>
      <c r="AG1049" s="19"/>
      <c r="AH1049" s="19"/>
    </row>
    <row r="1050" spans="1:34" ht="15.75" customHeight="1" x14ac:dyDescent="0.25">
      <c r="A1050" s="19"/>
      <c r="B1050" s="19"/>
      <c r="C1050" s="28"/>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c r="AE1050" s="19"/>
      <c r="AF1050" s="10"/>
      <c r="AG1050" s="19"/>
      <c r="AH1050" s="19"/>
    </row>
    <row r="1051" spans="1:34" ht="15.75" customHeight="1" x14ac:dyDescent="0.25">
      <c r="A1051" s="19"/>
      <c r="B1051" s="19"/>
      <c r="C1051" s="28"/>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c r="AE1051" s="19"/>
      <c r="AF1051" s="10"/>
      <c r="AG1051" s="19"/>
      <c r="AH1051" s="19"/>
    </row>
    <row r="1052" spans="1:34" ht="15.75" customHeight="1" x14ac:dyDescent="0.25">
      <c r="A1052" s="19"/>
      <c r="B1052" s="19"/>
      <c r="C1052" s="28"/>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c r="AE1052" s="19"/>
      <c r="AF1052" s="10"/>
      <c r="AG1052" s="19"/>
      <c r="AH1052" s="19"/>
    </row>
    <row r="1053" spans="1:34" ht="15.75" customHeight="1" x14ac:dyDescent="0.25">
      <c r="A1053" s="19"/>
      <c r="B1053" s="19"/>
      <c r="C1053" s="28"/>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c r="AE1053" s="19"/>
      <c r="AF1053" s="10"/>
      <c r="AG1053" s="19"/>
      <c r="AH1053" s="19"/>
    </row>
    <row r="1054" spans="1:34" ht="15.75" customHeight="1" x14ac:dyDescent="0.25">
      <c r="A1054" s="19"/>
      <c r="B1054" s="19"/>
      <c r="C1054" s="28"/>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c r="AD1054" s="19"/>
      <c r="AE1054" s="19"/>
      <c r="AF1054" s="10"/>
      <c r="AG1054" s="19"/>
      <c r="AH1054" s="19"/>
    </row>
    <row r="1055" spans="1:34" ht="15.75" customHeight="1" x14ac:dyDescent="0.25">
      <c r="A1055" s="19"/>
      <c r="B1055" s="19"/>
      <c r="C1055" s="28"/>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c r="AE1055" s="19"/>
      <c r="AF1055" s="10"/>
      <c r="AG1055" s="19"/>
      <c r="AH1055" s="19"/>
    </row>
    <row r="1056" spans="1:34" ht="15.75" customHeight="1" x14ac:dyDescent="0.25">
      <c r="A1056" s="19"/>
      <c r="B1056" s="19"/>
      <c r="C1056" s="28"/>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c r="AE1056" s="19"/>
      <c r="AF1056" s="10"/>
      <c r="AG1056" s="19"/>
      <c r="AH1056" s="19"/>
    </row>
    <row r="1057" spans="1:34" ht="15.75" customHeight="1" x14ac:dyDescent="0.25">
      <c r="A1057" s="19"/>
      <c r="B1057" s="19"/>
      <c r="C1057" s="28"/>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c r="AE1057" s="19"/>
      <c r="AF1057" s="10"/>
      <c r="AG1057" s="19"/>
      <c r="AH1057" s="19"/>
    </row>
    <row r="1058" spans="1:34" ht="15.75" customHeight="1" x14ac:dyDescent="0.25">
      <c r="A1058" s="19"/>
      <c r="B1058" s="19"/>
      <c r="C1058" s="28"/>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c r="AE1058" s="19"/>
      <c r="AF1058" s="10"/>
      <c r="AG1058" s="19"/>
      <c r="AH1058" s="19"/>
    </row>
    <row r="1059" spans="1:34" ht="15.75" customHeight="1" x14ac:dyDescent="0.25">
      <c r="A1059" s="19"/>
      <c r="B1059" s="19"/>
      <c r="C1059" s="28"/>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c r="AE1059" s="19"/>
      <c r="AF1059" s="10"/>
      <c r="AG1059" s="19"/>
      <c r="AH1059" s="19"/>
    </row>
    <row r="1060" spans="1:34" ht="15.75" customHeight="1" x14ac:dyDescent="0.25">
      <c r="A1060" s="19"/>
      <c r="B1060" s="19"/>
      <c r="C1060" s="28"/>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c r="AD1060" s="19"/>
      <c r="AE1060" s="19"/>
      <c r="AF1060" s="10"/>
      <c r="AG1060" s="19"/>
      <c r="AH1060" s="19"/>
    </row>
    <row r="1061" spans="1:34" ht="15.75" customHeight="1" x14ac:dyDescent="0.25">
      <c r="A1061" s="19"/>
      <c r="B1061" s="19"/>
      <c r="C1061" s="28"/>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c r="AE1061" s="19"/>
      <c r="AF1061" s="10"/>
      <c r="AG1061" s="19"/>
      <c r="AH1061" s="19"/>
    </row>
    <row r="1062" spans="1:34" ht="15.75" customHeight="1" x14ac:dyDescent="0.25">
      <c r="A1062" s="19"/>
      <c r="B1062" s="19"/>
      <c r="C1062" s="28"/>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c r="AE1062" s="19"/>
      <c r="AF1062" s="10"/>
      <c r="AG1062" s="19"/>
      <c r="AH1062" s="19"/>
    </row>
    <row r="1063" spans="1:34" ht="15.75" customHeight="1" x14ac:dyDescent="0.25">
      <c r="A1063" s="19"/>
      <c r="B1063" s="19"/>
      <c r="C1063" s="28"/>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c r="AE1063" s="19"/>
      <c r="AF1063" s="10"/>
      <c r="AG1063" s="19"/>
      <c r="AH1063" s="19"/>
    </row>
    <row r="1064" spans="1:34" ht="15.75" customHeight="1" x14ac:dyDescent="0.25">
      <c r="A1064" s="19"/>
      <c r="B1064" s="19"/>
      <c r="C1064" s="28"/>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c r="AE1064" s="19"/>
      <c r="AF1064" s="10"/>
      <c r="AG1064" s="19"/>
      <c r="AH1064" s="19"/>
    </row>
    <row r="1065" spans="1:34" ht="15.75" customHeight="1" x14ac:dyDescent="0.25">
      <c r="A1065" s="19"/>
      <c r="B1065" s="19"/>
      <c r="C1065" s="28"/>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c r="AE1065" s="19"/>
      <c r="AF1065" s="10"/>
      <c r="AG1065" s="19"/>
      <c r="AH1065" s="19"/>
    </row>
    <row r="1066" spans="1:34" ht="15.75" customHeight="1" x14ac:dyDescent="0.25">
      <c r="A1066" s="19"/>
      <c r="B1066" s="19"/>
      <c r="C1066" s="28"/>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c r="AD1066" s="19"/>
      <c r="AE1066" s="19"/>
      <c r="AF1066" s="10"/>
      <c r="AG1066" s="19"/>
      <c r="AH1066" s="19"/>
    </row>
    <row r="1067" spans="1:34" ht="15.75" customHeight="1" x14ac:dyDescent="0.25">
      <c r="A1067" s="19"/>
      <c r="B1067" s="19"/>
      <c r="C1067" s="28"/>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c r="AE1067" s="19"/>
      <c r="AF1067" s="10"/>
      <c r="AG1067" s="19"/>
      <c r="AH1067" s="19"/>
    </row>
    <row r="1068" spans="1:34" ht="15.75" customHeight="1" x14ac:dyDescent="0.25">
      <c r="A1068" s="19"/>
      <c r="B1068" s="19"/>
      <c r="C1068" s="28"/>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c r="AE1068" s="19"/>
      <c r="AF1068" s="10"/>
      <c r="AG1068" s="19"/>
      <c r="AH1068" s="19"/>
    </row>
    <row r="1069" spans="1:34" ht="15.75" customHeight="1" x14ac:dyDescent="0.25">
      <c r="A1069" s="19"/>
      <c r="B1069" s="19"/>
      <c r="C1069" s="28"/>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c r="AE1069" s="19"/>
      <c r="AF1069" s="10"/>
      <c r="AG1069" s="19"/>
      <c r="AH1069" s="19"/>
    </row>
    <row r="1070" spans="1:34" ht="15.75" customHeight="1" x14ac:dyDescent="0.25">
      <c r="A1070" s="19"/>
      <c r="B1070" s="19"/>
      <c r="C1070" s="28"/>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c r="AE1070" s="19"/>
      <c r="AF1070" s="10"/>
      <c r="AG1070" s="19"/>
      <c r="AH1070" s="19"/>
    </row>
    <row r="1071" spans="1:34" ht="15.75" customHeight="1" x14ac:dyDescent="0.25">
      <c r="A1071" s="19"/>
      <c r="B1071" s="19"/>
      <c r="C1071" s="28"/>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c r="AE1071" s="19"/>
      <c r="AF1071" s="10"/>
      <c r="AG1071" s="19"/>
      <c r="AH1071" s="19"/>
    </row>
    <row r="1072" spans="1:34" ht="15.75" customHeight="1" x14ac:dyDescent="0.25">
      <c r="A1072" s="19"/>
      <c r="B1072" s="19"/>
      <c r="C1072" s="28"/>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c r="AD1072" s="19"/>
      <c r="AE1072" s="19"/>
      <c r="AF1072" s="10"/>
      <c r="AG1072" s="19"/>
      <c r="AH1072" s="19"/>
    </row>
    <row r="1073" spans="1:34" ht="15.75" customHeight="1" x14ac:dyDescent="0.25">
      <c r="A1073" s="19"/>
      <c r="B1073" s="19"/>
      <c r="C1073" s="28"/>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c r="AE1073" s="19"/>
      <c r="AF1073" s="10"/>
      <c r="AG1073" s="19"/>
      <c r="AH1073" s="19"/>
    </row>
    <row r="1074" spans="1:34" ht="15.75" customHeight="1" x14ac:dyDescent="0.25">
      <c r="A1074" s="19"/>
      <c r="B1074" s="19"/>
      <c r="C1074" s="28"/>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c r="AE1074" s="19"/>
      <c r="AF1074" s="10"/>
      <c r="AG1074" s="19"/>
      <c r="AH1074" s="19"/>
    </row>
    <row r="1075" spans="1:34" ht="15.75" customHeight="1" x14ac:dyDescent="0.25">
      <c r="A1075" s="19"/>
      <c r="B1075" s="19"/>
      <c r="C1075" s="28"/>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c r="AE1075" s="19"/>
      <c r="AF1075" s="10"/>
      <c r="AG1075" s="19"/>
      <c r="AH1075" s="19"/>
    </row>
    <row r="1076" spans="1:34" ht="15.75" customHeight="1" x14ac:dyDescent="0.25">
      <c r="A1076" s="19"/>
      <c r="B1076" s="19"/>
      <c r="C1076" s="28"/>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c r="AE1076" s="19"/>
      <c r="AF1076" s="10"/>
      <c r="AG1076" s="19"/>
      <c r="AH1076" s="19"/>
    </row>
    <row r="1077" spans="1:34" ht="15.75" customHeight="1" x14ac:dyDescent="0.25">
      <c r="A1077" s="19"/>
      <c r="B1077" s="19"/>
      <c r="C1077" s="28"/>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c r="AE1077" s="19"/>
      <c r="AF1077" s="10"/>
      <c r="AG1077" s="19"/>
      <c r="AH1077" s="19"/>
    </row>
    <row r="1078" spans="1:34" ht="15.75" customHeight="1" x14ac:dyDescent="0.25">
      <c r="A1078" s="19"/>
      <c r="B1078" s="19"/>
      <c r="C1078" s="28"/>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c r="AD1078" s="19"/>
      <c r="AE1078" s="19"/>
      <c r="AF1078" s="10"/>
      <c r="AG1078" s="19"/>
      <c r="AH1078" s="19"/>
    </row>
    <row r="1079" spans="1:34" ht="15.75" customHeight="1" x14ac:dyDescent="0.25">
      <c r="A1079" s="19"/>
      <c r="B1079" s="19"/>
      <c r="C1079" s="28"/>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c r="AE1079" s="19"/>
      <c r="AF1079" s="10"/>
      <c r="AG1079" s="19"/>
      <c r="AH1079" s="19"/>
    </row>
    <row r="1080" spans="1:34" ht="15.75" customHeight="1" x14ac:dyDescent="0.25">
      <c r="A1080" s="19"/>
      <c r="B1080" s="19"/>
      <c r="C1080" s="28"/>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c r="AE1080" s="19"/>
      <c r="AF1080" s="10"/>
      <c r="AG1080" s="19"/>
      <c r="AH1080" s="19"/>
    </row>
    <row r="1081" spans="1:34" ht="15.75" customHeight="1" x14ac:dyDescent="0.25">
      <c r="A1081" s="19"/>
      <c r="B1081" s="19"/>
      <c r="C1081" s="28"/>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c r="AE1081" s="19"/>
      <c r="AF1081" s="10"/>
      <c r="AG1081" s="19"/>
      <c r="AH1081" s="19"/>
    </row>
    <row r="1082" spans="1:34" ht="15.75" customHeight="1" x14ac:dyDescent="0.25">
      <c r="A1082" s="19"/>
      <c r="B1082" s="19"/>
      <c r="C1082" s="28"/>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c r="AE1082" s="19"/>
      <c r="AF1082" s="10"/>
      <c r="AG1082" s="19"/>
      <c r="AH1082" s="19"/>
    </row>
    <row r="1083" spans="1:34" ht="15.75" customHeight="1" x14ac:dyDescent="0.25">
      <c r="A1083" s="19"/>
      <c r="B1083" s="19"/>
      <c r="C1083" s="28"/>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c r="AE1083" s="19"/>
      <c r="AF1083" s="10"/>
      <c r="AG1083" s="19"/>
      <c r="AH1083" s="19"/>
    </row>
    <row r="1084" spans="1:34" ht="15.75" customHeight="1" x14ac:dyDescent="0.25">
      <c r="A1084" s="19"/>
      <c r="B1084" s="19"/>
      <c r="C1084" s="28"/>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c r="AD1084" s="19"/>
      <c r="AE1084" s="19"/>
      <c r="AF1084" s="10"/>
      <c r="AG1084" s="19"/>
      <c r="AH1084" s="19"/>
    </row>
    <row r="1085" spans="1:34" ht="15.75" customHeight="1" x14ac:dyDescent="0.25">
      <c r="A1085" s="19"/>
      <c r="B1085" s="19"/>
      <c r="C1085" s="28"/>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c r="AE1085" s="19"/>
      <c r="AF1085" s="10"/>
      <c r="AG1085" s="19"/>
      <c r="AH1085" s="19"/>
    </row>
    <row r="1086" spans="1:34" ht="15.75" customHeight="1" x14ac:dyDescent="0.25">
      <c r="A1086" s="19"/>
      <c r="B1086" s="19"/>
      <c r="C1086" s="28"/>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c r="AE1086" s="19"/>
      <c r="AF1086" s="10"/>
      <c r="AG1086" s="19"/>
      <c r="AH1086" s="19"/>
    </row>
    <row r="1087" spans="1:34" ht="15.75" customHeight="1" x14ac:dyDescent="0.25">
      <c r="A1087" s="19"/>
      <c r="B1087" s="19"/>
      <c r="C1087" s="28"/>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c r="AE1087" s="19"/>
      <c r="AF1087" s="10"/>
      <c r="AG1087" s="19"/>
      <c r="AH1087" s="19"/>
    </row>
    <row r="1088" spans="1:34" ht="15.75" customHeight="1" x14ac:dyDescent="0.25">
      <c r="A1088" s="19"/>
      <c r="B1088" s="19"/>
      <c r="C1088" s="28"/>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c r="AE1088" s="19"/>
      <c r="AF1088" s="10"/>
      <c r="AG1088" s="19"/>
      <c r="AH1088" s="19"/>
    </row>
    <row r="1089" spans="1:34" ht="15.75" customHeight="1" x14ac:dyDescent="0.25">
      <c r="A1089" s="19"/>
      <c r="B1089" s="19"/>
      <c r="C1089" s="28"/>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c r="AE1089" s="19"/>
      <c r="AF1089" s="10"/>
      <c r="AG1089" s="19"/>
      <c r="AH1089" s="19"/>
    </row>
    <row r="1090" spans="1:34" ht="15.75" customHeight="1" x14ac:dyDescent="0.25">
      <c r="A1090" s="19"/>
      <c r="B1090" s="19"/>
      <c r="C1090" s="28"/>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c r="AD1090" s="19"/>
      <c r="AE1090" s="19"/>
      <c r="AF1090" s="10"/>
      <c r="AG1090" s="19"/>
      <c r="AH1090" s="19"/>
    </row>
    <row r="1091" spans="1:34" ht="15.75" customHeight="1" x14ac:dyDescent="0.25">
      <c r="A1091" s="19"/>
      <c r="B1091" s="19"/>
      <c r="C1091" s="28"/>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c r="AE1091" s="19"/>
      <c r="AF1091" s="10"/>
      <c r="AG1091" s="19"/>
      <c r="AH1091" s="19"/>
    </row>
    <row r="1092" spans="1:34" ht="15.75" customHeight="1" x14ac:dyDescent="0.25">
      <c r="A1092" s="19"/>
      <c r="B1092" s="19"/>
      <c r="C1092" s="28"/>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c r="AE1092" s="19"/>
      <c r="AF1092" s="10"/>
      <c r="AG1092" s="19"/>
      <c r="AH1092" s="19"/>
    </row>
    <row r="1093" spans="1:34" ht="15.75" customHeight="1" x14ac:dyDescent="0.25">
      <c r="A1093" s="19"/>
      <c r="B1093" s="19"/>
      <c r="C1093" s="28"/>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c r="AE1093" s="19"/>
      <c r="AF1093" s="10"/>
      <c r="AG1093" s="19"/>
      <c r="AH1093" s="19"/>
    </row>
    <row r="1094" spans="1:34" ht="15.75" customHeight="1" x14ac:dyDescent="0.25">
      <c r="A1094" s="19"/>
      <c r="B1094" s="19"/>
      <c r="C1094" s="28"/>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c r="AE1094" s="19"/>
      <c r="AF1094" s="10"/>
      <c r="AG1094" s="19"/>
      <c r="AH1094" s="19"/>
    </row>
    <row r="1095" spans="1:34" ht="15.75" customHeight="1" x14ac:dyDescent="0.25">
      <c r="A1095" s="19"/>
      <c r="B1095" s="19"/>
      <c r="C1095" s="28"/>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c r="AE1095" s="19"/>
      <c r="AF1095" s="10"/>
      <c r="AG1095" s="19"/>
      <c r="AH1095" s="19"/>
    </row>
    <row r="1096" spans="1:34" ht="15.75" customHeight="1" x14ac:dyDescent="0.25">
      <c r="A1096" s="19"/>
      <c r="B1096" s="19"/>
      <c r="C1096" s="28"/>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c r="AE1096" s="19"/>
      <c r="AF1096" s="10"/>
      <c r="AG1096" s="19"/>
      <c r="AH1096" s="19"/>
    </row>
    <row r="1097" spans="1:34" ht="15.75" customHeight="1" x14ac:dyDescent="0.25">
      <c r="A1097" s="19"/>
      <c r="B1097" s="19"/>
      <c r="C1097" s="28"/>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c r="AE1097" s="19"/>
      <c r="AF1097" s="10"/>
      <c r="AG1097" s="19"/>
      <c r="AH1097" s="19"/>
    </row>
    <row r="1098" spans="1:34" ht="15.75" customHeight="1" x14ac:dyDescent="0.25">
      <c r="A1098" s="19"/>
      <c r="B1098" s="19"/>
      <c r="C1098" s="28"/>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c r="AE1098" s="19"/>
      <c r="AF1098" s="10"/>
      <c r="AG1098" s="19"/>
      <c r="AH1098" s="19"/>
    </row>
    <row r="1099" spans="1:34" ht="15.75" customHeight="1" x14ac:dyDescent="0.25">
      <c r="A1099" s="19"/>
      <c r="B1099" s="19"/>
      <c r="C1099" s="28"/>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c r="AE1099" s="19"/>
      <c r="AF1099" s="10"/>
      <c r="AG1099" s="19"/>
      <c r="AH1099" s="19"/>
    </row>
    <row r="1100" spans="1:34" ht="15.75" customHeight="1" x14ac:dyDescent="0.25">
      <c r="A1100" s="19"/>
      <c r="B1100" s="19"/>
      <c r="C1100" s="28"/>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c r="AE1100" s="19"/>
      <c r="AF1100" s="10"/>
      <c r="AG1100" s="19"/>
      <c r="AH1100" s="19"/>
    </row>
    <row r="1101" spans="1:34" ht="15.75" customHeight="1" x14ac:dyDescent="0.25">
      <c r="A1101" s="19"/>
      <c r="B1101" s="19"/>
      <c r="C1101" s="28"/>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c r="AE1101" s="19"/>
      <c r="AF1101" s="10"/>
      <c r="AG1101" s="19"/>
      <c r="AH1101" s="19"/>
    </row>
    <row r="1102" spans="1:34" ht="15.75" customHeight="1" x14ac:dyDescent="0.25">
      <c r="A1102" s="19"/>
      <c r="B1102" s="19"/>
      <c r="C1102" s="28"/>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c r="AE1102" s="19"/>
      <c r="AF1102" s="10"/>
      <c r="AG1102" s="19"/>
      <c r="AH1102" s="19"/>
    </row>
    <row r="1103" spans="1:34" ht="15.75" customHeight="1" x14ac:dyDescent="0.25">
      <c r="A1103" s="19"/>
      <c r="B1103" s="19"/>
      <c r="C1103" s="28"/>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c r="AE1103" s="19"/>
      <c r="AF1103" s="10"/>
      <c r="AG1103" s="19"/>
      <c r="AH1103" s="19"/>
    </row>
    <row r="1104" spans="1:34" ht="15.75" customHeight="1" x14ac:dyDescent="0.25">
      <c r="A1104" s="19"/>
      <c r="B1104" s="19"/>
      <c r="C1104" s="28"/>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c r="AE1104" s="19"/>
      <c r="AF1104" s="10"/>
      <c r="AG1104" s="19"/>
      <c r="AH1104" s="19"/>
    </row>
    <row r="1105" spans="1:34" ht="15.75" customHeight="1" x14ac:dyDescent="0.25">
      <c r="A1105" s="19"/>
      <c r="B1105" s="19"/>
      <c r="C1105" s="28"/>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c r="AE1105" s="19"/>
      <c r="AF1105" s="10"/>
      <c r="AG1105" s="19"/>
      <c r="AH1105" s="19"/>
    </row>
    <row r="1106" spans="1:34" ht="15.75" customHeight="1" x14ac:dyDescent="0.25">
      <c r="A1106" s="19"/>
      <c r="B1106" s="19"/>
      <c r="C1106" s="28"/>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c r="AE1106" s="19"/>
      <c r="AF1106" s="10"/>
      <c r="AG1106" s="19"/>
      <c r="AH1106" s="19"/>
    </row>
    <row r="1107" spans="1:34" ht="15.75" customHeight="1" x14ac:dyDescent="0.25">
      <c r="A1107" s="19"/>
      <c r="B1107" s="19"/>
      <c r="C1107" s="28"/>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c r="AE1107" s="19"/>
      <c r="AF1107" s="10"/>
      <c r="AG1107" s="19"/>
      <c r="AH1107" s="19"/>
    </row>
    <row r="1108" spans="1:34" ht="15.75" customHeight="1" x14ac:dyDescent="0.25">
      <c r="A1108" s="19"/>
      <c r="B1108" s="19"/>
      <c r="C1108" s="28"/>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c r="AE1108" s="19"/>
      <c r="AF1108" s="10"/>
      <c r="AG1108" s="19"/>
      <c r="AH1108" s="19"/>
    </row>
    <row r="1109" spans="1:34" ht="15.75" customHeight="1" x14ac:dyDescent="0.25">
      <c r="A1109" s="19"/>
      <c r="B1109" s="19"/>
      <c r="C1109" s="28"/>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c r="AE1109" s="19"/>
      <c r="AF1109" s="10"/>
      <c r="AG1109" s="19"/>
      <c r="AH1109" s="19"/>
    </row>
    <row r="1110" spans="1:34" ht="15.75" customHeight="1" x14ac:dyDescent="0.25">
      <c r="A1110" s="19"/>
      <c r="B1110" s="19"/>
      <c r="C1110" s="28"/>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c r="AE1110" s="19"/>
      <c r="AF1110" s="10"/>
      <c r="AG1110" s="19"/>
      <c r="AH1110" s="19"/>
    </row>
    <row r="1111" spans="1:34" ht="15.75" customHeight="1" x14ac:dyDescent="0.25">
      <c r="A1111" s="19"/>
      <c r="B1111" s="19"/>
      <c r="C1111" s="28"/>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c r="AE1111" s="19"/>
      <c r="AF1111" s="10"/>
      <c r="AG1111" s="19"/>
      <c r="AH1111" s="19"/>
    </row>
    <row r="1112" spans="1:34" ht="15.75" customHeight="1" x14ac:dyDescent="0.25">
      <c r="A1112" s="19"/>
      <c r="B1112" s="19"/>
      <c r="C1112" s="28"/>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c r="AE1112" s="19"/>
      <c r="AF1112" s="10"/>
      <c r="AG1112" s="19"/>
      <c r="AH1112" s="19"/>
    </row>
    <row r="1113" spans="1:34" ht="15.75" customHeight="1" x14ac:dyDescent="0.25">
      <c r="A1113" s="19"/>
      <c r="B1113" s="19"/>
      <c r="C1113" s="28"/>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c r="AE1113" s="19"/>
      <c r="AF1113" s="10"/>
      <c r="AG1113" s="19"/>
      <c r="AH1113" s="19"/>
    </row>
    <row r="1114" spans="1:34" ht="15.75" customHeight="1" x14ac:dyDescent="0.25">
      <c r="A1114" s="19"/>
      <c r="B1114" s="19"/>
      <c r="C1114" s="28"/>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c r="AE1114" s="19"/>
      <c r="AF1114" s="10"/>
      <c r="AG1114" s="19"/>
      <c r="AH1114" s="19"/>
    </row>
    <row r="1115" spans="1:34" ht="15.75" customHeight="1" x14ac:dyDescent="0.25">
      <c r="A1115" s="19"/>
      <c r="B1115" s="19"/>
      <c r="C1115" s="28"/>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c r="AE1115" s="19"/>
      <c r="AF1115" s="10"/>
      <c r="AG1115" s="19"/>
      <c r="AH1115" s="19"/>
    </row>
    <row r="1116" spans="1:34" ht="15.75" customHeight="1" x14ac:dyDescent="0.25">
      <c r="A1116" s="19"/>
      <c r="B1116" s="19"/>
      <c r="C1116" s="28"/>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c r="AE1116" s="19"/>
      <c r="AF1116" s="10"/>
      <c r="AG1116" s="19"/>
      <c r="AH1116" s="19"/>
    </row>
    <row r="1117" spans="1:34" ht="15.75" customHeight="1" x14ac:dyDescent="0.25">
      <c r="A1117" s="19"/>
      <c r="B1117" s="19"/>
      <c r="C1117" s="28"/>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c r="AE1117" s="19"/>
      <c r="AF1117" s="10"/>
      <c r="AG1117" s="19"/>
      <c r="AH1117" s="19"/>
    </row>
    <row r="1118" spans="1:34" ht="15.75" customHeight="1" x14ac:dyDescent="0.25">
      <c r="A1118" s="19"/>
      <c r="B1118" s="19"/>
      <c r="C1118" s="28"/>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c r="AE1118" s="19"/>
      <c r="AF1118" s="10"/>
      <c r="AG1118" s="19"/>
      <c r="AH1118" s="19"/>
    </row>
    <row r="1119" spans="1:34" ht="15.75" customHeight="1" x14ac:dyDescent="0.25">
      <c r="A1119" s="19"/>
      <c r="B1119" s="19"/>
      <c r="C1119" s="28"/>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c r="AE1119" s="19"/>
      <c r="AF1119" s="10"/>
      <c r="AG1119" s="19"/>
      <c r="AH1119" s="19"/>
    </row>
    <row r="1120" spans="1:34" ht="15.75" customHeight="1" x14ac:dyDescent="0.25">
      <c r="A1120" s="19"/>
      <c r="B1120" s="19"/>
      <c r="C1120" s="28"/>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c r="AE1120" s="19"/>
      <c r="AF1120" s="10"/>
      <c r="AG1120" s="19"/>
      <c r="AH1120" s="19"/>
    </row>
    <row r="1121" spans="1:34" ht="15.75" customHeight="1" x14ac:dyDescent="0.25">
      <c r="A1121" s="19"/>
      <c r="B1121" s="19"/>
      <c r="C1121" s="28"/>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c r="AE1121" s="19"/>
      <c r="AF1121" s="10"/>
      <c r="AG1121" s="19"/>
      <c r="AH1121" s="19"/>
    </row>
    <row r="1122" spans="1:34" ht="15.75" customHeight="1" x14ac:dyDescent="0.25">
      <c r="A1122" s="19"/>
      <c r="B1122" s="19"/>
      <c r="C1122" s="28"/>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c r="AE1122" s="19"/>
      <c r="AF1122" s="10"/>
      <c r="AG1122" s="19"/>
      <c r="AH1122" s="19"/>
    </row>
    <row r="1123" spans="1:34" ht="15.75" customHeight="1" x14ac:dyDescent="0.25">
      <c r="A1123" s="19"/>
      <c r="B1123" s="19"/>
      <c r="C1123" s="28"/>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c r="AE1123" s="19"/>
      <c r="AF1123" s="10"/>
      <c r="AG1123" s="19"/>
      <c r="AH1123" s="19"/>
    </row>
    <row r="1124" spans="1:34" ht="15.75" customHeight="1" x14ac:dyDescent="0.25">
      <c r="A1124" s="19"/>
      <c r="B1124" s="19"/>
      <c r="C1124" s="28"/>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c r="AE1124" s="19"/>
      <c r="AF1124" s="10"/>
      <c r="AG1124" s="19"/>
      <c r="AH1124" s="19"/>
    </row>
    <row r="1125" spans="1:34" ht="15.75" customHeight="1" x14ac:dyDescent="0.25">
      <c r="A1125" s="19"/>
      <c r="B1125" s="19"/>
      <c r="C1125" s="28"/>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c r="AE1125" s="19"/>
      <c r="AF1125" s="10"/>
      <c r="AG1125" s="19"/>
      <c r="AH1125" s="19"/>
    </row>
    <row r="1126" spans="1:34" ht="15.75" customHeight="1" x14ac:dyDescent="0.25">
      <c r="A1126" s="19"/>
      <c r="B1126" s="19"/>
      <c r="C1126" s="28"/>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c r="AD1126" s="19"/>
      <c r="AE1126" s="19"/>
      <c r="AF1126" s="10"/>
      <c r="AG1126" s="19"/>
      <c r="AH1126" s="19"/>
    </row>
    <row r="1127" spans="1:34" ht="15.75" customHeight="1" x14ac:dyDescent="0.25">
      <c r="A1127" s="19"/>
      <c r="B1127" s="19"/>
      <c r="C1127" s="28"/>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c r="AE1127" s="19"/>
      <c r="AF1127" s="10"/>
      <c r="AG1127" s="19"/>
      <c r="AH1127" s="19"/>
    </row>
    <row r="1128" spans="1:34" ht="15.75" customHeight="1" x14ac:dyDescent="0.25">
      <c r="A1128" s="19"/>
      <c r="B1128" s="19"/>
      <c r="C1128" s="28"/>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c r="AE1128" s="19"/>
      <c r="AF1128" s="10"/>
      <c r="AG1128" s="19"/>
      <c r="AH1128" s="19"/>
    </row>
    <row r="1129" spans="1:34" ht="15.75" customHeight="1" x14ac:dyDescent="0.25">
      <c r="A1129" s="19"/>
      <c r="B1129" s="19"/>
      <c r="C1129" s="28"/>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c r="AE1129" s="19"/>
      <c r="AF1129" s="10"/>
      <c r="AG1129" s="19"/>
      <c r="AH1129" s="19"/>
    </row>
    <row r="1130" spans="1:34" ht="15.75" customHeight="1" x14ac:dyDescent="0.25">
      <c r="A1130" s="19"/>
      <c r="B1130" s="19"/>
      <c r="C1130" s="28"/>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c r="AE1130" s="19"/>
      <c r="AF1130" s="10"/>
      <c r="AG1130" s="19"/>
      <c r="AH1130" s="19"/>
    </row>
    <row r="1131" spans="1:34" ht="15.75" customHeight="1" x14ac:dyDescent="0.25">
      <c r="A1131" s="19"/>
      <c r="B1131" s="19"/>
      <c r="C1131" s="28"/>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c r="AE1131" s="19"/>
      <c r="AF1131" s="10"/>
      <c r="AG1131" s="19"/>
      <c r="AH1131" s="19"/>
    </row>
    <row r="1132" spans="1:34" ht="15.75" customHeight="1" x14ac:dyDescent="0.25">
      <c r="A1132" s="19"/>
      <c r="B1132" s="19"/>
      <c r="C1132" s="28"/>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c r="AD1132" s="19"/>
      <c r="AE1132" s="19"/>
      <c r="AF1132" s="10"/>
      <c r="AG1132" s="19"/>
      <c r="AH1132" s="19"/>
    </row>
    <row r="1133" spans="1:34" ht="15.75" customHeight="1" x14ac:dyDescent="0.25">
      <c r="A1133" s="19"/>
      <c r="B1133" s="19"/>
      <c r="C1133" s="28"/>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c r="AE1133" s="19"/>
      <c r="AF1133" s="10"/>
      <c r="AG1133" s="19"/>
      <c r="AH1133" s="19"/>
    </row>
    <row r="1134" spans="1:34" ht="15.75" customHeight="1" x14ac:dyDescent="0.25">
      <c r="A1134" s="19"/>
      <c r="B1134" s="19"/>
      <c r="C1134" s="28"/>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c r="AE1134" s="19"/>
      <c r="AF1134" s="10"/>
      <c r="AG1134" s="19"/>
      <c r="AH1134" s="19"/>
    </row>
    <row r="1135" spans="1:34" ht="15.75" customHeight="1" x14ac:dyDescent="0.25">
      <c r="A1135" s="19"/>
      <c r="B1135" s="19"/>
      <c r="C1135" s="28"/>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c r="AE1135" s="19"/>
      <c r="AF1135" s="10"/>
      <c r="AG1135" s="19"/>
      <c r="AH1135" s="19"/>
    </row>
    <row r="1136" spans="1:34" ht="15.75" customHeight="1" x14ac:dyDescent="0.25">
      <c r="A1136" s="19"/>
      <c r="B1136" s="19"/>
      <c r="C1136" s="28"/>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c r="AE1136" s="19"/>
      <c r="AF1136" s="10"/>
      <c r="AG1136" s="19"/>
      <c r="AH1136" s="19"/>
    </row>
    <row r="1137" spans="1:34" ht="15.75" customHeight="1" x14ac:dyDescent="0.25">
      <c r="A1137" s="19"/>
      <c r="B1137" s="19"/>
      <c r="C1137" s="28"/>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c r="AE1137" s="19"/>
      <c r="AF1137" s="10"/>
      <c r="AG1137" s="19"/>
      <c r="AH1137" s="19"/>
    </row>
    <row r="1138" spans="1:34" ht="15.75" customHeight="1" x14ac:dyDescent="0.25">
      <c r="A1138" s="19"/>
      <c r="B1138" s="19"/>
      <c r="C1138" s="28"/>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c r="AD1138" s="19"/>
      <c r="AE1138" s="19"/>
      <c r="AF1138" s="10"/>
      <c r="AG1138" s="19"/>
      <c r="AH1138" s="19"/>
    </row>
    <row r="1139" spans="1:34" ht="15.75" customHeight="1" x14ac:dyDescent="0.25">
      <c r="A1139" s="19"/>
      <c r="B1139" s="19"/>
      <c r="C1139" s="28"/>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c r="AD1139" s="19"/>
      <c r="AE1139" s="19"/>
      <c r="AF1139" s="10"/>
      <c r="AG1139" s="19"/>
      <c r="AH1139" s="19"/>
    </row>
    <row r="1140" spans="1:34" ht="15.75" customHeight="1" x14ac:dyDescent="0.25">
      <c r="A1140" s="19"/>
      <c r="B1140" s="19"/>
      <c r="C1140" s="28"/>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c r="AD1140" s="19"/>
      <c r="AE1140" s="19"/>
      <c r="AF1140" s="10"/>
      <c r="AG1140" s="19"/>
      <c r="AH1140" s="19"/>
    </row>
    <row r="1141" spans="1:34" ht="15.75" customHeight="1" x14ac:dyDescent="0.25">
      <c r="A1141" s="19"/>
      <c r="B1141" s="19"/>
      <c r="C1141" s="28"/>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c r="AD1141" s="19"/>
      <c r="AE1141" s="19"/>
      <c r="AF1141" s="10"/>
      <c r="AG1141" s="19"/>
      <c r="AH1141" s="19"/>
    </row>
    <row r="1142" spans="1:34" ht="15.75" customHeight="1" x14ac:dyDescent="0.25">
      <c r="A1142" s="19"/>
      <c r="B1142" s="19"/>
      <c r="C1142" s="28"/>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c r="AD1142" s="19"/>
      <c r="AE1142" s="19"/>
      <c r="AF1142" s="10"/>
      <c r="AG1142" s="19"/>
      <c r="AH1142" s="19"/>
    </row>
    <row r="1143" spans="1:34" ht="15.75" customHeight="1" x14ac:dyDescent="0.25">
      <c r="A1143" s="19"/>
      <c r="B1143" s="19"/>
      <c r="C1143" s="28"/>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c r="AE1143" s="19"/>
      <c r="AF1143" s="10"/>
      <c r="AG1143" s="19"/>
      <c r="AH1143" s="19"/>
    </row>
    <row r="1144" spans="1:34" ht="15.75" customHeight="1" x14ac:dyDescent="0.25">
      <c r="A1144" s="19"/>
      <c r="B1144" s="19"/>
      <c r="C1144" s="28"/>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c r="AD1144" s="19"/>
      <c r="AE1144" s="19"/>
      <c r="AF1144" s="10"/>
      <c r="AG1144" s="19"/>
      <c r="AH1144" s="19"/>
    </row>
    <row r="1145" spans="1:34" ht="15.75" customHeight="1" x14ac:dyDescent="0.25">
      <c r="A1145" s="19"/>
      <c r="B1145" s="19"/>
      <c r="C1145" s="28"/>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c r="AD1145" s="19"/>
      <c r="AE1145" s="19"/>
      <c r="AF1145" s="10"/>
      <c r="AG1145" s="19"/>
      <c r="AH1145" s="19"/>
    </row>
    <row r="1146" spans="1:34" ht="15.75" customHeight="1" x14ac:dyDescent="0.25">
      <c r="A1146" s="19"/>
      <c r="B1146" s="19"/>
      <c r="C1146" s="28"/>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c r="AD1146" s="19"/>
      <c r="AE1146" s="19"/>
      <c r="AF1146" s="10"/>
      <c r="AG1146" s="19"/>
      <c r="AH1146" s="19"/>
    </row>
    <row r="1147" spans="1:34" ht="15.75" customHeight="1" x14ac:dyDescent="0.25">
      <c r="A1147" s="19"/>
      <c r="B1147" s="19"/>
      <c r="C1147" s="28"/>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c r="AE1147" s="19"/>
      <c r="AF1147" s="10"/>
      <c r="AG1147" s="19"/>
      <c r="AH1147" s="19"/>
    </row>
    <row r="1148" spans="1:34" ht="15.75" customHeight="1" x14ac:dyDescent="0.25">
      <c r="A1148" s="19"/>
      <c r="B1148" s="19"/>
      <c r="C1148" s="28"/>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c r="AE1148" s="19"/>
      <c r="AF1148" s="10"/>
      <c r="AG1148" s="19"/>
      <c r="AH1148" s="19"/>
    </row>
    <row r="1149" spans="1:34" ht="15.75" customHeight="1" x14ac:dyDescent="0.25">
      <c r="A1149" s="19"/>
      <c r="B1149" s="19"/>
      <c r="C1149" s="28"/>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c r="AE1149" s="19"/>
      <c r="AF1149" s="10"/>
      <c r="AG1149" s="19"/>
      <c r="AH1149" s="19"/>
    </row>
    <row r="1150" spans="1:34" ht="15.75" customHeight="1" x14ac:dyDescent="0.25">
      <c r="A1150" s="19"/>
      <c r="B1150" s="19"/>
      <c r="C1150" s="28"/>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c r="AE1150" s="19"/>
      <c r="AF1150" s="10"/>
      <c r="AG1150" s="19"/>
      <c r="AH1150" s="19"/>
    </row>
    <row r="1151" spans="1:34" ht="15.75" customHeight="1" x14ac:dyDescent="0.25">
      <c r="A1151" s="19"/>
      <c r="B1151" s="19"/>
      <c r="C1151" s="28"/>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c r="AE1151" s="19"/>
      <c r="AF1151" s="10"/>
      <c r="AG1151" s="19"/>
      <c r="AH1151" s="19"/>
    </row>
    <row r="1152" spans="1:34" ht="15.75" customHeight="1" x14ac:dyDescent="0.25">
      <c r="A1152" s="19"/>
      <c r="B1152" s="19"/>
      <c r="C1152" s="28"/>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c r="AE1152" s="19"/>
      <c r="AF1152" s="10"/>
      <c r="AG1152" s="19"/>
      <c r="AH1152" s="19"/>
    </row>
    <row r="1153" spans="1:34" ht="15.75" customHeight="1" x14ac:dyDescent="0.25">
      <c r="A1153" s="19"/>
      <c r="B1153" s="19"/>
      <c r="C1153" s="28"/>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c r="AD1153" s="19"/>
      <c r="AE1153" s="19"/>
      <c r="AF1153" s="10"/>
      <c r="AG1153" s="19"/>
      <c r="AH1153" s="19"/>
    </row>
    <row r="1154" spans="1:34" ht="15.75" customHeight="1" x14ac:dyDescent="0.25">
      <c r="A1154" s="19"/>
      <c r="B1154" s="19"/>
      <c r="C1154" s="28"/>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c r="AD1154" s="19"/>
      <c r="AE1154" s="19"/>
      <c r="AF1154" s="10"/>
      <c r="AG1154" s="19"/>
      <c r="AH1154" s="19"/>
    </row>
    <row r="1155" spans="1:34" ht="15.75" customHeight="1" x14ac:dyDescent="0.25">
      <c r="A1155" s="19"/>
      <c r="B1155" s="19"/>
      <c r="C1155" s="28"/>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c r="AE1155" s="19"/>
      <c r="AF1155" s="10"/>
      <c r="AG1155" s="19"/>
      <c r="AH1155" s="19"/>
    </row>
    <row r="1156" spans="1:34" ht="15.75" customHeight="1" x14ac:dyDescent="0.25">
      <c r="A1156" s="19"/>
      <c r="B1156" s="19"/>
      <c r="C1156" s="28"/>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c r="AD1156" s="19"/>
      <c r="AE1156" s="19"/>
      <c r="AF1156" s="10"/>
      <c r="AG1156" s="19"/>
      <c r="AH1156" s="19"/>
    </row>
    <row r="1157" spans="1:34" ht="15.75" customHeight="1" x14ac:dyDescent="0.25">
      <c r="A1157" s="19"/>
      <c r="B1157" s="19"/>
      <c r="C1157" s="28"/>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c r="AD1157" s="19"/>
      <c r="AE1157" s="19"/>
      <c r="AF1157" s="10"/>
      <c r="AG1157" s="19"/>
      <c r="AH1157" s="19"/>
    </row>
    <row r="1158" spans="1:34" ht="15.75" customHeight="1" x14ac:dyDescent="0.25">
      <c r="A1158" s="19"/>
      <c r="B1158" s="19"/>
      <c r="C1158" s="28"/>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c r="AE1158" s="19"/>
      <c r="AF1158" s="10"/>
      <c r="AG1158" s="19"/>
      <c r="AH1158" s="19"/>
    </row>
    <row r="1159" spans="1:34" ht="15.75" customHeight="1" x14ac:dyDescent="0.25">
      <c r="A1159" s="19"/>
      <c r="B1159" s="19"/>
      <c r="C1159" s="28"/>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c r="AD1159" s="19"/>
      <c r="AE1159" s="19"/>
      <c r="AF1159" s="10"/>
      <c r="AG1159" s="19"/>
      <c r="AH1159" s="19"/>
    </row>
    <row r="1160" spans="1:34" ht="15.75" customHeight="1" x14ac:dyDescent="0.25">
      <c r="A1160" s="19"/>
      <c r="B1160" s="19"/>
      <c r="C1160" s="28"/>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c r="AD1160" s="19"/>
      <c r="AE1160" s="19"/>
      <c r="AF1160" s="10"/>
      <c r="AG1160" s="19"/>
      <c r="AH1160" s="19"/>
    </row>
    <row r="1161" spans="1:34" ht="15.75" customHeight="1" x14ac:dyDescent="0.25">
      <c r="A1161" s="19"/>
      <c r="B1161" s="19"/>
      <c r="C1161" s="28"/>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c r="AE1161" s="19"/>
      <c r="AF1161" s="10"/>
      <c r="AG1161" s="19"/>
      <c r="AH1161" s="19"/>
    </row>
    <row r="1162" spans="1:34" ht="15.75" customHeight="1" x14ac:dyDescent="0.25">
      <c r="A1162" s="19"/>
      <c r="B1162" s="19"/>
      <c r="C1162" s="28"/>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c r="AD1162" s="19"/>
      <c r="AE1162" s="19"/>
      <c r="AF1162" s="10"/>
      <c r="AG1162" s="19"/>
      <c r="AH1162" s="19"/>
    </row>
    <row r="1163" spans="1:34" ht="15.75" customHeight="1" x14ac:dyDescent="0.25">
      <c r="A1163" s="19"/>
      <c r="B1163" s="19"/>
      <c r="C1163" s="28"/>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c r="AE1163" s="19"/>
      <c r="AF1163" s="10"/>
      <c r="AG1163" s="19"/>
      <c r="AH1163" s="19"/>
    </row>
    <row r="1164" spans="1:34" ht="15.75" customHeight="1" x14ac:dyDescent="0.25">
      <c r="A1164" s="19"/>
      <c r="B1164" s="19"/>
      <c r="C1164" s="28"/>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c r="AE1164" s="19"/>
      <c r="AF1164" s="10"/>
      <c r="AG1164" s="19"/>
      <c r="AH1164" s="19"/>
    </row>
    <row r="1165" spans="1:34" ht="15.75" customHeight="1" x14ac:dyDescent="0.25">
      <c r="A1165" s="19"/>
      <c r="B1165" s="19"/>
      <c r="C1165" s="28"/>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c r="AE1165" s="19"/>
      <c r="AF1165" s="10"/>
      <c r="AG1165" s="19"/>
      <c r="AH1165" s="19"/>
    </row>
    <row r="1166" spans="1:34" ht="15.75" customHeight="1" x14ac:dyDescent="0.25">
      <c r="A1166" s="19"/>
      <c r="B1166" s="19"/>
      <c r="C1166" s="28"/>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c r="AE1166" s="19"/>
      <c r="AF1166" s="10"/>
      <c r="AG1166" s="19"/>
      <c r="AH1166" s="19"/>
    </row>
    <row r="1167" spans="1:34" ht="15.75" customHeight="1" x14ac:dyDescent="0.25">
      <c r="A1167" s="19"/>
      <c r="B1167" s="19"/>
      <c r="C1167" s="28"/>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c r="AE1167" s="19"/>
      <c r="AF1167" s="10"/>
      <c r="AG1167" s="19"/>
      <c r="AH1167" s="19"/>
    </row>
    <row r="1168" spans="1:34" ht="15.75" customHeight="1" x14ac:dyDescent="0.25">
      <c r="A1168" s="19"/>
      <c r="B1168" s="19"/>
      <c r="C1168" s="28"/>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c r="AD1168" s="19"/>
      <c r="AE1168" s="19"/>
      <c r="AF1168" s="10"/>
      <c r="AG1168" s="19"/>
      <c r="AH1168" s="19"/>
    </row>
    <row r="1169" spans="1:34" ht="15.75" customHeight="1" x14ac:dyDescent="0.25">
      <c r="A1169" s="19"/>
      <c r="B1169" s="19"/>
      <c r="C1169" s="28"/>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c r="AD1169" s="19"/>
      <c r="AE1169" s="19"/>
      <c r="AF1169" s="10"/>
      <c r="AG1169" s="19"/>
      <c r="AH1169" s="19"/>
    </row>
    <row r="1170" spans="1:34" ht="15.75" customHeight="1" x14ac:dyDescent="0.25">
      <c r="A1170" s="19"/>
      <c r="B1170" s="19"/>
      <c r="C1170" s="28"/>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c r="AE1170" s="19"/>
      <c r="AF1170" s="10"/>
      <c r="AG1170" s="19"/>
      <c r="AH1170" s="19"/>
    </row>
    <row r="1171" spans="1:34" ht="15.75" customHeight="1" x14ac:dyDescent="0.25">
      <c r="A1171" s="19"/>
      <c r="B1171" s="19"/>
      <c r="C1171" s="28"/>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c r="AD1171" s="19"/>
      <c r="AE1171" s="19"/>
      <c r="AF1171" s="10"/>
      <c r="AG1171" s="19"/>
      <c r="AH1171" s="19"/>
    </row>
    <row r="1172" spans="1:34" ht="15.75" customHeight="1" x14ac:dyDescent="0.25">
      <c r="A1172" s="19"/>
      <c r="B1172" s="19"/>
      <c r="C1172" s="28"/>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c r="AD1172" s="19"/>
      <c r="AE1172" s="19"/>
      <c r="AF1172" s="10"/>
      <c r="AG1172" s="19"/>
      <c r="AH1172" s="19"/>
    </row>
    <row r="1173" spans="1:34" ht="15.75" customHeight="1" x14ac:dyDescent="0.25">
      <c r="A1173" s="19"/>
      <c r="B1173" s="19"/>
      <c r="C1173" s="28"/>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c r="AD1173" s="19"/>
      <c r="AE1173" s="19"/>
      <c r="AF1173" s="10"/>
      <c r="AG1173" s="19"/>
      <c r="AH1173" s="19"/>
    </row>
    <row r="1174" spans="1:34" ht="15.75" customHeight="1" x14ac:dyDescent="0.25">
      <c r="A1174" s="19"/>
      <c r="B1174" s="19"/>
      <c r="C1174" s="28"/>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c r="AD1174" s="19"/>
      <c r="AE1174" s="19"/>
      <c r="AF1174" s="10"/>
      <c r="AG1174" s="19"/>
      <c r="AH1174" s="19"/>
    </row>
    <row r="1175" spans="1:34" ht="15.75" customHeight="1" x14ac:dyDescent="0.25">
      <c r="A1175" s="19"/>
      <c r="B1175" s="19"/>
      <c r="C1175" s="28"/>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c r="AD1175" s="19"/>
      <c r="AE1175" s="19"/>
      <c r="AF1175" s="10"/>
      <c r="AG1175" s="19"/>
      <c r="AH1175" s="19"/>
    </row>
    <row r="1176" spans="1:34" ht="15.75" customHeight="1" x14ac:dyDescent="0.25">
      <c r="A1176" s="19"/>
      <c r="B1176" s="19"/>
      <c r="C1176" s="28"/>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c r="AD1176" s="19"/>
      <c r="AE1176" s="19"/>
      <c r="AF1176" s="10"/>
      <c r="AG1176" s="19"/>
      <c r="AH1176" s="19"/>
    </row>
    <row r="1177" spans="1:34" ht="15.75" customHeight="1" x14ac:dyDescent="0.25">
      <c r="A1177" s="19"/>
      <c r="B1177" s="19"/>
      <c r="C1177" s="28"/>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c r="AD1177" s="19"/>
      <c r="AE1177" s="19"/>
      <c r="AF1177" s="10"/>
      <c r="AG1177" s="19"/>
      <c r="AH1177" s="19"/>
    </row>
    <row r="1178" spans="1:34" ht="15.75" customHeight="1" x14ac:dyDescent="0.25">
      <c r="A1178" s="19"/>
      <c r="B1178" s="19"/>
      <c r="C1178" s="28"/>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c r="AD1178" s="19"/>
      <c r="AE1178" s="19"/>
      <c r="AF1178" s="10"/>
      <c r="AG1178" s="19"/>
      <c r="AH1178" s="19"/>
    </row>
    <row r="1179" spans="1:34" ht="15.75" customHeight="1" x14ac:dyDescent="0.25">
      <c r="A1179" s="19"/>
      <c r="B1179" s="19"/>
      <c r="C1179" s="28"/>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c r="AE1179" s="19"/>
      <c r="AF1179" s="10"/>
      <c r="AG1179" s="19"/>
      <c r="AH1179" s="19"/>
    </row>
    <row r="1180" spans="1:34" ht="15.75" customHeight="1" x14ac:dyDescent="0.25">
      <c r="A1180" s="19"/>
      <c r="B1180" s="19"/>
      <c r="C1180" s="28"/>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c r="AD1180" s="19"/>
      <c r="AE1180" s="19"/>
      <c r="AF1180" s="10"/>
      <c r="AG1180" s="19"/>
      <c r="AH1180" s="19"/>
    </row>
    <row r="1181" spans="1:34" ht="15.75" customHeight="1" x14ac:dyDescent="0.25">
      <c r="A1181" s="19"/>
      <c r="B1181" s="19"/>
      <c r="C1181" s="28"/>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c r="AD1181" s="19"/>
      <c r="AE1181" s="19"/>
      <c r="AF1181" s="10"/>
      <c r="AG1181" s="19"/>
      <c r="AH1181" s="19"/>
    </row>
    <row r="1182" spans="1:34" ht="15.75" customHeight="1" x14ac:dyDescent="0.25">
      <c r="A1182" s="19"/>
      <c r="B1182" s="19"/>
      <c r="C1182" s="28"/>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c r="AD1182" s="19"/>
      <c r="AE1182" s="19"/>
      <c r="AF1182" s="10"/>
      <c r="AG1182" s="19"/>
      <c r="AH1182" s="19"/>
    </row>
    <row r="1183" spans="1:34" ht="15.75" customHeight="1" x14ac:dyDescent="0.25">
      <c r="A1183" s="19"/>
      <c r="B1183" s="19"/>
      <c r="C1183" s="28"/>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c r="AD1183" s="19"/>
      <c r="AE1183" s="19"/>
      <c r="AF1183" s="10"/>
      <c r="AG1183" s="19"/>
      <c r="AH1183" s="19"/>
    </row>
    <row r="1184" spans="1:34" ht="15.75" customHeight="1" x14ac:dyDescent="0.25">
      <c r="A1184" s="19"/>
      <c r="B1184" s="19"/>
      <c r="C1184" s="28"/>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c r="AD1184" s="19"/>
      <c r="AE1184" s="19"/>
      <c r="AF1184" s="10"/>
      <c r="AG1184" s="19"/>
      <c r="AH1184" s="19"/>
    </row>
    <row r="1185" spans="1:34" ht="15.75" customHeight="1" x14ac:dyDescent="0.25">
      <c r="A1185" s="19"/>
      <c r="B1185" s="19"/>
      <c r="C1185" s="28"/>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c r="AD1185" s="19"/>
      <c r="AE1185" s="19"/>
      <c r="AF1185" s="10"/>
      <c r="AG1185" s="19"/>
      <c r="AH1185" s="19"/>
    </row>
    <row r="1186" spans="1:34" ht="15.75" customHeight="1" x14ac:dyDescent="0.25">
      <c r="A1186" s="19"/>
      <c r="B1186" s="19"/>
      <c r="C1186" s="28"/>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c r="AD1186" s="19"/>
      <c r="AE1186" s="19"/>
      <c r="AF1186" s="10"/>
      <c r="AG1186" s="19"/>
      <c r="AH1186" s="19"/>
    </row>
    <row r="1187" spans="1:34" ht="15.75" customHeight="1" x14ac:dyDescent="0.25">
      <c r="A1187" s="19"/>
      <c r="B1187" s="19"/>
      <c r="C1187" s="28"/>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c r="AD1187" s="19"/>
      <c r="AE1187" s="19"/>
      <c r="AF1187" s="10"/>
      <c r="AG1187" s="19"/>
      <c r="AH1187" s="19"/>
    </row>
    <row r="1188" spans="1:34" ht="15.75" customHeight="1" x14ac:dyDescent="0.25">
      <c r="A1188" s="19"/>
      <c r="B1188" s="19"/>
      <c r="C1188" s="28"/>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c r="AD1188" s="19"/>
      <c r="AE1188" s="19"/>
      <c r="AF1188" s="10"/>
      <c r="AG1188" s="19"/>
      <c r="AH1188" s="19"/>
    </row>
    <row r="1189" spans="1:34" ht="15.75" customHeight="1" x14ac:dyDescent="0.25">
      <c r="A1189" s="19"/>
      <c r="B1189" s="19"/>
      <c r="C1189" s="28"/>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c r="AD1189" s="19"/>
      <c r="AE1189" s="19"/>
      <c r="AF1189" s="10"/>
      <c r="AG1189" s="19"/>
      <c r="AH1189" s="19"/>
    </row>
    <row r="1190" spans="1:34" ht="15.75" customHeight="1" x14ac:dyDescent="0.25">
      <c r="A1190" s="19"/>
      <c r="B1190" s="19"/>
      <c r="C1190" s="28"/>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c r="AE1190" s="19"/>
      <c r="AF1190" s="10"/>
      <c r="AG1190" s="19"/>
      <c r="AH1190" s="19"/>
    </row>
    <row r="1191" spans="1:34" ht="15.75" customHeight="1" x14ac:dyDescent="0.25">
      <c r="A1191" s="19"/>
      <c r="B1191" s="19"/>
      <c r="C1191" s="28"/>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c r="AD1191" s="19"/>
      <c r="AE1191" s="19"/>
      <c r="AF1191" s="10"/>
      <c r="AG1191" s="19"/>
      <c r="AH1191" s="19"/>
    </row>
    <row r="1192" spans="1:34" ht="15.75" customHeight="1" x14ac:dyDescent="0.25">
      <c r="A1192" s="19"/>
      <c r="B1192" s="19"/>
      <c r="C1192" s="28"/>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c r="AD1192" s="19"/>
      <c r="AE1192" s="19"/>
      <c r="AF1192" s="10"/>
      <c r="AG1192" s="19"/>
      <c r="AH1192" s="19"/>
    </row>
    <row r="1193" spans="1:34" ht="15.75" customHeight="1" x14ac:dyDescent="0.25">
      <c r="A1193" s="19"/>
      <c r="B1193" s="19"/>
      <c r="C1193" s="28"/>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c r="AE1193" s="19"/>
      <c r="AF1193" s="10"/>
      <c r="AG1193" s="19"/>
      <c r="AH1193" s="19"/>
    </row>
    <row r="1194" spans="1:34" ht="15.75" customHeight="1" x14ac:dyDescent="0.25">
      <c r="A1194" s="19"/>
      <c r="B1194" s="19"/>
      <c r="C1194" s="28"/>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c r="AD1194" s="19"/>
      <c r="AE1194" s="19"/>
      <c r="AF1194" s="10"/>
      <c r="AG1194" s="19"/>
      <c r="AH1194" s="19"/>
    </row>
    <row r="1195" spans="1:34" ht="15.75" customHeight="1" x14ac:dyDescent="0.25">
      <c r="A1195" s="19"/>
      <c r="B1195" s="19"/>
      <c r="C1195" s="28"/>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c r="AD1195" s="19"/>
      <c r="AE1195" s="19"/>
      <c r="AF1195" s="10"/>
      <c r="AG1195" s="19"/>
      <c r="AH1195" s="19"/>
    </row>
    <row r="1196" spans="1:34" ht="15.75" customHeight="1" x14ac:dyDescent="0.25">
      <c r="A1196" s="19"/>
      <c r="B1196" s="19"/>
      <c r="C1196" s="28"/>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c r="AE1196" s="19"/>
      <c r="AF1196" s="10"/>
      <c r="AG1196" s="19"/>
      <c r="AH1196" s="19"/>
    </row>
    <row r="1197" spans="1:34" ht="15.75" customHeight="1" x14ac:dyDescent="0.25">
      <c r="A1197" s="19"/>
      <c r="B1197" s="19"/>
      <c r="C1197" s="28"/>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c r="AD1197" s="19"/>
      <c r="AE1197" s="19"/>
      <c r="AF1197" s="10"/>
      <c r="AG1197" s="19"/>
      <c r="AH1197" s="19"/>
    </row>
    <row r="1198" spans="1:34" ht="15.75" customHeight="1" x14ac:dyDescent="0.25">
      <c r="A1198" s="19"/>
      <c r="B1198" s="19"/>
      <c r="C1198" s="28"/>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c r="AD1198" s="19"/>
      <c r="AE1198" s="19"/>
      <c r="AF1198" s="10"/>
      <c r="AG1198" s="19"/>
      <c r="AH1198" s="19"/>
    </row>
    <row r="1199" spans="1:34" ht="15.75" customHeight="1" x14ac:dyDescent="0.25">
      <c r="A1199" s="19"/>
      <c r="B1199" s="19"/>
      <c r="C1199" s="28"/>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c r="AE1199" s="19"/>
      <c r="AF1199" s="10"/>
      <c r="AG1199" s="19"/>
      <c r="AH1199" s="19"/>
    </row>
    <row r="1200" spans="1:34" ht="15.75" customHeight="1" x14ac:dyDescent="0.25">
      <c r="A1200" s="19"/>
      <c r="B1200" s="19"/>
      <c r="C1200" s="28"/>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c r="AD1200" s="19"/>
      <c r="AE1200" s="19"/>
      <c r="AF1200" s="10"/>
      <c r="AG1200" s="19"/>
      <c r="AH1200" s="19"/>
    </row>
    <row r="1201" spans="1:34" ht="15.75" customHeight="1" x14ac:dyDescent="0.25">
      <c r="A1201" s="19"/>
      <c r="B1201" s="19"/>
      <c r="C1201" s="28"/>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c r="AE1201" s="19"/>
      <c r="AF1201" s="10"/>
      <c r="AG1201" s="19"/>
      <c r="AH1201" s="19"/>
    </row>
    <row r="1202" spans="1:34" ht="15.75" customHeight="1" x14ac:dyDescent="0.25">
      <c r="A1202" s="19"/>
      <c r="B1202" s="19"/>
      <c r="C1202" s="28"/>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c r="AE1202" s="19"/>
      <c r="AF1202" s="10"/>
      <c r="AG1202" s="19"/>
      <c r="AH1202" s="19"/>
    </row>
    <row r="1203" spans="1:34" ht="15.75" customHeight="1" x14ac:dyDescent="0.25">
      <c r="A1203" s="19"/>
      <c r="B1203" s="19"/>
      <c r="C1203" s="28"/>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c r="AE1203" s="19"/>
      <c r="AF1203" s="10"/>
      <c r="AG1203" s="19"/>
      <c r="AH1203" s="19"/>
    </row>
    <row r="1204" spans="1:34" ht="15.75" customHeight="1" x14ac:dyDescent="0.25">
      <c r="A1204" s="19"/>
      <c r="B1204" s="19"/>
      <c r="C1204" s="28"/>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c r="AE1204" s="19"/>
      <c r="AF1204" s="10"/>
      <c r="AG1204" s="19"/>
      <c r="AH1204" s="19"/>
    </row>
    <row r="1205" spans="1:34" ht="15.75" customHeight="1" x14ac:dyDescent="0.25">
      <c r="A1205" s="19"/>
      <c r="B1205" s="19"/>
      <c r="C1205" s="28"/>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c r="AE1205" s="19"/>
      <c r="AF1205" s="10"/>
      <c r="AG1205" s="19"/>
      <c r="AH1205" s="19"/>
    </row>
    <row r="1206" spans="1:34" ht="15.75" customHeight="1" x14ac:dyDescent="0.25">
      <c r="A1206" s="19"/>
      <c r="B1206" s="19"/>
      <c r="C1206" s="28"/>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c r="AD1206" s="19"/>
      <c r="AE1206" s="19"/>
      <c r="AF1206" s="10"/>
      <c r="AG1206" s="19"/>
      <c r="AH1206" s="19"/>
    </row>
    <row r="1207" spans="1:34" ht="15.75" customHeight="1" x14ac:dyDescent="0.25">
      <c r="A1207" s="19"/>
      <c r="B1207" s="19"/>
      <c r="C1207" s="28"/>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c r="AD1207" s="19"/>
      <c r="AE1207" s="19"/>
      <c r="AF1207" s="10"/>
      <c r="AG1207" s="19"/>
      <c r="AH1207" s="19"/>
    </row>
    <row r="1208" spans="1:34" ht="15.75" customHeight="1" x14ac:dyDescent="0.25">
      <c r="A1208" s="19"/>
      <c r="B1208" s="19"/>
      <c r="C1208" s="28"/>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c r="AD1208" s="19"/>
      <c r="AE1208" s="19"/>
      <c r="AF1208" s="10"/>
      <c r="AG1208" s="19"/>
      <c r="AH1208" s="19"/>
    </row>
    <row r="1209" spans="1:34" ht="15.75" customHeight="1" x14ac:dyDescent="0.25">
      <c r="A1209" s="19"/>
      <c r="B1209" s="19"/>
      <c r="C1209" s="28"/>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c r="AD1209" s="19"/>
      <c r="AE1209" s="19"/>
      <c r="AF1209" s="10"/>
      <c r="AG1209" s="19"/>
      <c r="AH1209" s="19"/>
    </row>
    <row r="1210" spans="1:34" ht="15.75" customHeight="1" x14ac:dyDescent="0.25">
      <c r="A1210" s="19"/>
      <c r="B1210" s="19"/>
      <c r="C1210" s="28"/>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c r="AD1210" s="19"/>
      <c r="AE1210" s="19"/>
      <c r="AF1210" s="10"/>
      <c r="AG1210" s="19"/>
      <c r="AH1210" s="19"/>
    </row>
    <row r="1211" spans="1:34" ht="15.75" customHeight="1" x14ac:dyDescent="0.25">
      <c r="A1211" s="19"/>
      <c r="B1211" s="19"/>
      <c r="C1211" s="28"/>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c r="AD1211" s="19"/>
      <c r="AE1211" s="19"/>
      <c r="AF1211" s="10"/>
      <c r="AG1211" s="19"/>
      <c r="AH1211" s="19"/>
    </row>
    <row r="1212" spans="1:34" ht="15.75" customHeight="1" x14ac:dyDescent="0.25">
      <c r="A1212" s="19"/>
      <c r="B1212" s="19"/>
      <c r="C1212" s="28"/>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c r="AE1212" s="19"/>
      <c r="AF1212" s="10"/>
      <c r="AG1212" s="19"/>
      <c r="AH1212" s="19"/>
    </row>
    <row r="1213" spans="1:34" ht="15.75" customHeight="1" x14ac:dyDescent="0.25">
      <c r="A1213" s="19"/>
      <c r="B1213" s="19"/>
      <c r="C1213" s="28"/>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c r="AD1213" s="19"/>
      <c r="AE1213" s="19"/>
      <c r="AF1213" s="10"/>
      <c r="AG1213" s="19"/>
      <c r="AH1213" s="19"/>
    </row>
    <row r="1214" spans="1:34" ht="15.75" customHeight="1" x14ac:dyDescent="0.25">
      <c r="A1214" s="19"/>
      <c r="B1214" s="19"/>
      <c r="C1214" s="28"/>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c r="AE1214" s="19"/>
      <c r="AF1214" s="10"/>
      <c r="AG1214" s="19"/>
      <c r="AH1214" s="19"/>
    </row>
    <row r="1215" spans="1:34" ht="15.75" customHeight="1" x14ac:dyDescent="0.25">
      <c r="A1215" s="19"/>
      <c r="B1215" s="19"/>
      <c r="C1215" s="28"/>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c r="AD1215" s="19"/>
      <c r="AE1215" s="19"/>
      <c r="AF1215" s="10"/>
      <c r="AG1215" s="19"/>
      <c r="AH1215" s="19"/>
    </row>
    <row r="1216" spans="1:34" ht="15.75" customHeight="1" x14ac:dyDescent="0.25">
      <c r="A1216" s="19"/>
      <c r="B1216" s="19"/>
      <c r="C1216" s="28"/>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c r="AD1216" s="19"/>
      <c r="AE1216" s="19"/>
      <c r="AF1216" s="10"/>
      <c r="AG1216" s="19"/>
      <c r="AH1216" s="19"/>
    </row>
    <row r="1217" spans="1:34" ht="15.75" customHeight="1" x14ac:dyDescent="0.25">
      <c r="A1217" s="19"/>
      <c r="B1217" s="19"/>
      <c r="C1217" s="28"/>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c r="AD1217" s="19"/>
      <c r="AE1217" s="19"/>
      <c r="AF1217" s="10"/>
      <c r="AG1217" s="19"/>
      <c r="AH1217" s="19"/>
    </row>
    <row r="1218" spans="1:34" ht="15.75" customHeight="1" x14ac:dyDescent="0.25">
      <c r="A1218" s="19"/>
      <c r="B1218" s="19"/>
      <c r="C1218" s="28"/>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c r="AD1218" s="19"/>
      <c r="AE1218" s="19"/>
      <c r="AF1218" s="10"/>
      <c r="AG1218" s="19"/>
      <c r="AH1218" s="19"/>
    </row>
    <row r="1219" spans="1:34" ht="15.75" customHeight="1" x14ac:dyDescent="0.25">
      <c r="A1219" s="19"/>
      <c r="B1219" s="19"/>
      <c r="C1219" s="28"/>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c r="AD1219" s="19"/>
      <c r="AE1219" s="19"/>
      <c r="AF1219" s="10"/>
      <c r="AG1219" s="19"/>
      <c r="AH1219" s="19"/>
    </row>
    <row r="1220" spans="1:34" ht="15.75" customHeight="1" x14ac:dyDescent="0.25">
      <c r="A1220" s="19"/>
      <c r="B1220" s="19"/>
      <c r="C1220" s="28"/>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c r="AD1220" s="19"/>
      <c r="AE1220" s="19"/>
      <c r="AF1220" s="10"/>
      <c r="AG1220" s="19"/>
      <c r="AH1220" s="19"/>
    </row>
    <row r="1221" spans="1:34" ht="15.75" customHeight="1" x14ac:dyDescent="0.25">
      <c r="A1221" s="19"/>
      <c r="B1221" s="19"/>
      <c r="C1221" s="28"/>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c r="AE1221" s="19"/>
      <c r="AF1221" s="10"/>
      <c r="AG1221" s="19"/>
      <c r="AH1221" s="19"/>
    </row>
    <row r="1222" spans="1:34" ht="15.75" customHeight="1" x14ac:dyDescent="0.25">
      <c r="A1222" s="19"/>
      <c r="B1222" s="19"/>
      <c r="C1222" s="28"/>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c r="AD1222" s="19"/>
      <c r="AE1222" s="19"/>
      <c r="AF1222" s="10"/>
      <c r="AG1222" s="19"/>
      <c r="AH1222" s="19"/>
    </row>
    <row r="1223" spans="1:34" ht="15.75" customHeight="1" x14ac:dyDescent="0.25">
      <c r="A1223" s="19"/>
      <c r="B1223" s="19"/>
      <c r="C1223" s="28"/>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c r="AD1223" s="19"/>
      <c r="AE1223" s="19"/>
      <c r="AF1223" s="10"/>
      <c r="AG1223" s="19"/>
      <c r="AH1223" s="19"/>
    </row>
    <row r="1224" spans="1:34" ht="15.75" customHeight="1" x14ac:dyDescent="0.25">
      <c r="A1224" s="19"/>
      <c r="B1224" s="19"/>
      <c r="C1224" s="28"/>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c r="AD1224" s="19"/>
      <c r="AE1224" s="19"/>
      <c r="AF1224" s="10"/>
      <c r="AG1224" s="19"/>
      <c r="AH1224" s="19"/>
    </row>
    <row r="1225" spans="1:34" ht="15.75" customHeight="1" x14ac:dyDescent="0.25">
      <c r="A1225" s="19"/>
      <c r="B1225" s="19"/>
      <c r="C1225" s="28"/>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c r="AD1225" s="19"/>
      <c r="AE1225" s="19"/>
      <c r="AF1225" s="10"/>
      <c r="AG1225" s="19"/>
      <c r="AH1225" s="19"/>
    </row>
    <row r="1226" spans="1:34" ht="15.75" customHeight="1" x14ac:dyDescent="0.25">
      <c r="A1226" s="19"/>
      <c r="B1226" s="19"/>
      <c r="C1226" s="28"/>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c r="AD1226" s="19"/>
      <c r="AE1226" s="19"/>
      <c r="AF1226" s="10"/>
      <c r="AG1226" s="19"/>
      <c r="AH1226" s="19"/>
    </row>
    <row r="1227" spans="1:34" ht="15.75" customHeight="1" x14ac:dyDescent="0.25">
      <c r="A1227" s="19"/>
      <c r="B1227" s="19"/>
      <c r="C1227" s="28"/>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c r="AD1227" s="19"/>
      <c r="AE1227" s="19"/>
      <c r="AF1227" s="10"/>
      <c r="AG1227" s="19"/>
      <c r="AH1227" s="19"/>
    </row>
    <row r="1228" spans="1:34" ht="15.75" customHeight="1" x14ac:dyDescent="0.25">
      <c r="A1228" s="19"/>
      <c r="B1228" s="19"/>
      <c r="C1228" s="28"/>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c r="AD1228" s="19"/>
      <c r="AE1228" s="19"/>
      <c r="AF1228" s="10"/>
      <c r="AG1228" s="19"/>
      <c r="AH1228" s="19"/>
    </row>
    <row r="1229" spans="1:34" ht="15.75" customHeight="1" x14ac:dyDescent="0.25">
      <c r="A1229" s="19"/>
      <c r="B1229" s="19"/>
      <c r="C1229" s="28"/>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c r="AD1229" s="19"/>
      <c r="AE1229" s="19"/>
      <c r="AF1229" s="10"/>
      <c r="AG1229" s="19"/>
      <c r="AH1229" s="19"/>
    </row>
    <row r="1230" spans="1:34" ht="15.75" customHeight="1" x14ac:dyDescent="0.25">
      <c r="A1230" s="19"/>
      <c r="B1230" s="19"/>
      <c r="C1230" s="28"/>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c r="AE1230" s="19"/>
      <c r="AF1230" s="10"/>
      <c r="AG1230" s="19"/>
      <c r="AH1230" s="19"/>
    </row>
    <row r="1231" spans="1:34" ht="15.75" customHeight="1" x14ac:dyDescent="0.25">
      <c r="A1231" s="19"/>
      <c r="B1231" s="19"/>
      <c r="C1231" s="28"/>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c r="AD1231" s="19"/>
      <c r="AE1231" s="19"/>
      <c r="AF1231" s="10"/>
      <c r="AG1231" s="19"/>
      <c r="AH1231" s="19"/>
    </row>
    <row r="1232" spans="1:34" ht="15.75" customHeight="1" x14ac:dyDescent="0.25">
      <c r="A1232" s="19"/>
      <c r="B1232" s="19"/>
      <c r="C1232" s="28"/>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c r="AD1232" s="19"/>
      <c r="AE1232" s="19"/>
      <c r="AF1232" s="10"/>
      <c r="AG1232" s="19"/>
      <c r="AH1232" s="19"/>
    </row>
    <row r="1233" spans="1:34" ht="15.75" customHeight="1" x14ac:dyDescent="0.25">
      <c r="A1233" s="19"/>
      <c r="B1233" s="19"/>
      <c r="C1233" s="28"/>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c r="AD1233" s="19"/>
      <c r="AE1233" s="19"/>
      <c r="AF1233" s="10"/>
      <c r="AG1233" s="19"/>
      <c r="AH1233" s="19"/>
    </row>
    <row r="1234" spans="1:34" ht="15.75" customHeight="1" x14ac:dyDescent="0.25">
      <c r="A1234" s="19"/>
      <c r="B1234" s="19"/>
      <c r="C1234" s="28"/>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c r="AD1234" s="19"/>
      <c r="AE1234" s="19"/>
      <c r="AF1234" s="10"/>
      <c r="AG1234" s="19"/>
      <c r="AH1234" s="19"/>
    </row>
    <row r="1235" spans="1:34" ht="15.75" customHeight="1" x14ac:dyDescent="0.25">
      <c r="A1235" s="19"/>
      <c r="B1235" s="19"/>
      <c r="C1235" s="28"/>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c r="AD1235" s="19"/>
      <c r="AE1235" s="19"/>
      <c r="AF1235" s="10"/>
      <c r="AG1235" s="19"/>
      <c r="AH1235" s="19"/>
    </row>
    <row r="1236" spans="1:34" ht="15.75" customHeight="1" x14ac:dyDescent="0.25">
      <c r="A1236" s="19"/>
      <c r="B1236" s="19"/>
      <c r="C1236" s="28"/>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c r="AD1236" s="19"/>
      <c r="AE1236" s="19"/>
      <c r="AF1236" s="10"/>
      <c r="AG1236" s="19"/>
      <c r="AH1236" s="19"/>
    </row>
    <row r="1237" spans="1:34" ht="15.75" customHeight="1" x14ac:dyDescent="0.25">
      <c r="A1237" s="19"/>
      <c r="B1237" s="19"/>
      <c r="C1237" s="28"/>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c r="AE1237" s="19"/>
      <c r="AF1237" s="10"/>
      <c r="AG1237" s="19"/>
      <c r="AH1237" s="19"/>
    </row>
    <row r="1238" spans="1:34" ht="15.75" customHeight="1" x14ac:dyDescent="0.25">
      <c r="A1238" s="19"/>
      <c r="B1238" s="19"/>
      <c r="C1238" s="28"/>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c r="AD1238" s="19"/>
      <c r="AE1238" s="19"/>
      <c r="AF1238" s="10"/>
      <c r="AG1238" s="19"/>
      <c r="AH1238" s="19"/>
    </row>
    <row r="1239" spans="1:34" ht="15.75" customHeight="1" x14ac:dyDescent="0.25">
      <c r="A1239" s="19"/>
      <c r="B1239" s="19"/>
      <c r="C1239" s="28"/>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c r="AE1239" s="19"/>
      <c r="AF1239" s="10"/>
      <c r="AG1239" s="19"/>
      <c r="AH1239" s="19"/>
    </row>
    <row r="1240" spans="1:34" ht="15.75" customHeight="1" x14ac:dyDescent="0.25">
      <c r="A1240" s="19"/>
      <c r="B1240" s="19"/>
      <c r="C1240" s="28"/>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c r="AE1240" s="19"/>
      <c r="AF1240" s="10"/>
      <c r="AG1240" s="19"/>
      <c r="AH1240" s="19"/>
    </row>
    <row r="1241" spans="1:34" ht="15.75" customHeight="1" x14ac:dyDescent="0.25">
      <c r="A1241" s="19"/>
      <c r="B1241" s="19"/>
      <c r="C1241" s="28"/>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c r="AD1241" s="19"/>
      <c r="AE1241" s="19"/>
      <c r="AF1241" s="10"/>
      <c r="AG1241" s="19"/>
      <c r="AH1241" s="19"/>
    </row>
    <row r="1242" spans="1:34" ht="15.75" customHeight="1" x14ac:dyDescent="0.25">
      <c r="A1242" s="19"/>
      <c r="B1242" s="19"/>
      <c r="C1242" s="28"/>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c r="AD1242" s="19"/>
      <c r="AE1242" s="19"/>
      <c r="AF1242" s="10"/>
      <c r="AG1242" s="19"/>
      <c r="AH1242" s="19"/>
    </row>
    <row r="1243" spans="1:34" ht="15.75" customHeight="1" x14ac:dyDescent="0.25">
      <c r="A1243" s="19"/>
      <c r="B1243" s="19"/>
      <c r="C1243" s="28"/>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c r="AD1243" s="19"/>
      <c r="AE1243" s="19"/>
      <c r="AF1243" s="10"/>
      <c r="AG1243" s="19"/>
      <c r="AH1243" s="19"/>
    </row>
    <row r="1244" spans="1:34" ht="15.75" customHeight="1" x14ac:dyDescent="0.25">
      <c r="A1244" s="19"/>
      <c r="B1244" s="19"/>
      <c r="C1244" s="28"/>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c r="AD1244" s="19"/>
      <c r="AE1244" s="19"/>
      <c r="AF1244" s="10"/>
      <c r="AG1244" s="19"/>
      <c r="AH1244" s="19"/>
    </row>
    <row r="1245" spans="1:34" ht="15.75" customHeight="1" x14ac:dyDescent="0.25">
      <c r="A1245" s="19"/>
      <c r="B1245" s="19"/>
      <c r="C1245" s="28"/>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c r="AD1245" s="19"/>
      <c r="AE1245" s="19"/>
      <c r="AF1245" s="10"/>
      <c r="AG1245" s="19"/>
      <c r="AH1245" s="19"/>
    </row>
    <row r="1246" spans="1:34" ht="15.75" customHeight="1" x14ac:dyDescent="0.25">
      <c r="A1246" s="19"/>
      <c r="B1246" s="19"/>
      <c r="C1246" s="28"/>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c r="AE1246" s="19"/>
      <c r="AF1246" s="10"/>
      <c r="AG1246" s="19"/>
      <c r="AH1246" s="19"/>
    </row>
    <row r="1247" spans="1:34" ht="15.75" customHeight="1" x14ac:dyDescent="0.25">
      <c r="A1247" s="19"/>
      <c r="B1247" s="19"/>
      <c r="C1247" s="28"/>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c r="AD1247" s="19"/>
      <c r="AE1247" s="19"/>
      <c r="AF1247" s="10"/>
      <c r="AG1247" s="19"/>
      <c r="AH1247" s="19"/>
    </row>
    <row r="1248" spans="1:34" ht="15.75" customHeight="1" x14ac:dyDescent="0.25">
      <c r="A1248" s="19"/>
      <c r="B1248" s="19"/>
      <c r="C1248" s="28"/>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c r="AE1248" s="19"/>
      <c r="AF1248" s="10"/>
      <c r="AG1248" s="19"/>
      <c r="AH1248" s="19"/>
    </row>
    <row r="1249" spans="1:34" ht="15.75" customHeight="1" x14ac:dyDescent="0.25">
      <c r="A1249" s="19"/>
      <c r="B1249" s="19"/>
      <c r="C1249" s="28"/>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c r="AE1249" s="19"/>
      <c r="AF1249" s="10"/>
      <c r="AG1249" s="19"/>
      <c r="AH1249" s="19"/>
    </row>
    <row r="1250" spans="1:34" ht="15.75" customHeight="1" x14ac:dyDescent="0.25">
      <c r="A1250" s="19"/>
      <c r="B1250" s="19"/>
      <c r="C1250" s="28"/>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c r="AD1250" s="19"/>
      <c r="AE1250" s="19"/>
      <c r="AF1250" s="10"/>
      <c r="AG1250" s="19"/>
      <c r="AH1250" s="19"/>
    </row>
    <row r="1251" spans="1:34" ht="15.75" customHeight="1" x14ac:dyDescent="0.25">
      <c r="A1251" s="19"/>
      <c r="B1251" s="19"/>
      <c r="C1251" s="28"/>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c r="AD1251" s="19"/>
      <c r="AE1251" s="19"/>
      <c r="AF1251" s="10"/>
      <c r="AG1251" s="19"/>
      <c r="AH1251" s="19"/>
    </row>
    <row r="1252" spans="1:34" ht="15.75" customHeight="1" x14ac:dyDescent="0.25">
      <c r="A1252" s="19"/>
      <c r="B1252" s="19"/>
      <c r="C1252" s="28"/>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c r="AD1252" s="19"/>
      <c r="AE1252" s="19"/>
      <c r="AF1252" s="10"/>
      <c r="AG1252" s="19"/>
      <c r="AH1252" s="19"/>
    </row>
    <row r="1253" spans="1:34" ht="15.75" customHeight="1" x14ac:dyDescent="0.25">
      <c r="A1253" s="19"/>
      <c r="B1253" s="19"/>
      <c r="C1253" s="28"/>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c r="AD1253" s="19"/>
      <c r="AE1253" s="19"/>
      <c r="AF1253" s="10"/>
      <c r="AG1253" s="19"/>
      <c r="AH1253" s="19"/>
    </row>
    <row r="1254" spans="1:34" ht="15.75" customHeight="1" x14ac:dyDescent="0.25">
      <c r="A1254" s="19"/>
      <c r="B1254" s="19"/>
      <c r="C1254" s="28"/>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c r="AD1254" s="19"/>
      <c r="AE1254" s="19"/>
      <c r="AF1254" s="10"/>
      <c r="AG1254" s="19"/>
      <c r="AH1254" s="19"/>
    </row>
    <row r="1255" spans="1:34" ht="15.75" customHeight="1" x14ac:dyDescent="0.25">
      <c r="A1255" s="19"/>
      <c r="B1255" s="19"/>
      <c r="C1255" s="28"/>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c r="AE1255" s="19"/>
      <c r="AF1255" s="10"/>
      <c r="AG1255" s="19"/>
      <c r="AH1255" s="19"/>
    </row>
    <row r="1256" spans="1:34" ht="15.75" customHeight="1" x14ac:dyDescent="0.25">
      <c r="A1256" s="19"/>
      <c r="B1256" s="19"/>
      <c r="C1256" s="28"/>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c r="AD1256" s="19"/>
      <c r="AE1256" s="19"/>
      <c r="AF1256" s="10"/>
      <c r="AG1256" s="19"/>
      <c r="AH1256" s="19"/>
    </row>
    <row r="1257" spans="1:34" ht="15.75" customHeight="1" x14ac:dyDescent="0.25">
      <c r="A1257" s="19"/>
      <c r="B1257" s="19"/>
      <c r="C1257" s="28"/>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c r="AE1257" s="19"/>
      <c r="AF1257" s="10"/>
      <c r="AG1257" s="19"/>
      <c r="AH1257" s="19"/>
    </row>
    <row r="1258" spans="1:34" ht="15.75" customHeight="1" x14ac:dyDescent="0.25">
      <c r="A1258" s="19"/>
      <c r="B1258" s="19"/>
      <c r="C1258" s="28"/>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c r="AE1258" s="19"/>
      <c r="AF1258" s="10"/>
      <c r="AG1258" s="19"/>
      <c r="AH1258" s="19"/>
    </row>
    <row r="1259" spans="1:34" ht="15.75" customHeight="1" x14ac:dyDescent="0.25">
      <c r="A1259" s="19"/>
      <c r="B1259" s="19"/>
      <c r="C1259" s="28"/>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c r="AD1259" s="19"/>
      <c r="AE1259" s="19"/>
      <c r="AF1259" s="10"/>
      <c r="AG1259" s="19"/>
      <c r="AH1259" s="19"/>
    </row>
    <row r="1260" spans="1:34" ht="15.75" customHeight="1" x14ac:dyDescent="0.25">
      <c r="A1260" s="19"/>
      <c r="B1260" s="19"/>
      <c r="C1260" s="28"/>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c r="AD1260" s="19"/>
      <c r="AE1260" s="19"/>
      <c r="AF1260" s="10"/>
      <c r="AG1260" s="19"/>
      <c r="AH1260" s="19"/>
    </row>
    <row r="1261" spans="1:34" ht="15.75" customHeight="1" x14ac:dyDescent="0.25">
      <c r="A1261" s="19"/>
      <c r="B1261" s="19"/>
      <c r="C1261" s="28"/>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c r="AD1261" s="19"/>
      <c r="AE1261" s="19"/>
      <c r="AF1261" s="10"/>
      <c r="AG1261" s="19"/>
      <c r="AH1261" s="19"/>
    </row>
    <row r="1262" spans="1:34" ht="15.75" customHeight="1" x14ac:dyDescent="0.25">
      <c r="A1262" s="19"/>
      <c r="B1262" s="19"/>
      <c r="C1262" s="28"/>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c r="AD1262" s="19"/>
      <c r="AE1262" s="19"/>
      <c r="AF1262" s="10"/>
      <c r="AG1262" s="19"/>
      <c r="AH1262" s="19"/>
    </row>
    <row r="1263" spans="1:34" ht="15.75" customHeight="1" x14ac:dyDescent="0.25">
      <c r="A1263" s="19"/>
      <c r="B1263" s="19"/>
      <c r="C1263" s="28"/>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c r="AD1263" s="19"/>
      <c r="AE1263" s="19"/>
      <c r="AF1263" s="10"/>
      <c r="AG1263" s="19"/>
      <c r="AH1263" s="19"/>
    </row>
    <row r="1264" spans="1:34" ht="15.75" customHeight="1" x14ac:dyDescent="0.25">
      <c r="A1264" s="19"/>
      <c r="B1264" s="19"/>
      <c r="C1264" s="28"/>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c r="AE1264" s="19"/>
      <c r="AF1264" s="10"/>
      <c r="AG1264" s="19"/>
      <c r="AH1264" s="19"/>
    </row>
    <row r="1265" spans="1:34" ht="15.75" customHeight="1" x14ac:dyDescent="0.25">
      <c r="A1265" s="19"/>
      <c r="B1265" s="19"/>
      <c r="C1265" s="28"/>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c r="AD1265" s="19"/>
      <c r="AE1265" s="19"/>
      <c r="AF1265" s="10"/>
      <c r="AG1265" s="19"/>
      <c r="AH1265" s="19"/>
    </row>
    <row r="1266" spans="1:34" ht="15.75" customHeight="1" x14ac:dyDescent="0.25">
      <c r="A1266" s="19"/>
      <c r="B1266" s="19"/>
      <c r="C1266" s="28"/>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c r="AE1266" s="19"/>
      <c r="AF1266" s="10"/>
      <c r="AG1266" s="19"/>
      <c r="AH1266" s="19"/>
    </row>
    <row r="1267" spans="1:34" ht="15.75" customHeight="1" x14ac:dyDescent="0.25">
      <c r="A1267" s="19"/>
      <c r="B1267" s="19"/>
      <c r="C1267" s="28"/>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c r="AD1267" s="19"/>
      <c r="AE1267" s="19"/>
      <c r="AF1267" s="10"/>
      <c r="AG1267" s="19"/>
      <c r="AH1267" s="19"/>
    </row>
    <row r="1268" spans="1:34" ht="15.75" customHeight="1" x14ac:dyDescent="0.25">
      <c r="A1268" s="19"/>
      <c r="B1268" s="19"/>
      <c r="C1268" s="28"/>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c r="AD1268" s="19"/>
      <c r="AE1268" s="19"/>
      <c r="AF1268" s="10"/>
      <c r="AG1268" s="19"/>
      <c r="AH1268" s="19"/>
    </row>
    <row r="1269" spans="1:34" ht="15.75" customHeight="1" x14ac:dyDescent="0.25">
      <c r="A1269" s="19"/>
      <c r="B1269" s="19"/>
      <c r="C1269" s="28"/>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c r="AD1269" s="19"/>
      <c r="AE1269" s="19"/>
      <c r="AF1269" s="10"/>
      <c r="AG1269" s="19"/>
      <c r="AH1269" s="19"/>
    </row>
    <row r="1270" spans="1:34" ht="15.75" customHeight="1" x14ac:dyDescent="0.25">
      <c r="A1270" s="19"/>
      <c r="B1270" s="19"/>
      <c r="C1270" s="28"/>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c r="AD1270" s="19"/>
      <c r="AE1270" s="19"/>
      <c r="AF1270" s="10"/>
      <c r="AG1270" s="19"/>
      <c r="AH1270" s="19"/>
    </row>
    <row r="1271" spans="1:34" ht="15.75" customHeight="1" x14ac:dyDescent="0.25">
      <c r="A1271" s="19"/>
      <c r="B1271" s="19"/>
      <c r="C1271" s="28"/>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c r="AD1271" s="19"/>
      <c r="AE1271" s="19"/>
      <c r="AF1271" s="10"/>
      <c r="AG1271" s="19"/>
      <c r="AH1271" s="19"/>
    </row>
    <row r="1272" spans="1:34" ht="15.75" customHeight="1" x14ac:dyDescent="0.25">
      <c r="A1272" s="19"/>
      <c r="B1272" s="19"/>
      <c r="C1272" s="28"/>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c r="AD1272" s="19"/>
      <c r="AE1272" s="19"/>
      <c r="AF1272" s="10"/>
      <c r="AG1272" s="19"/>
      <c r="AH1272" s="19"/>
    </row>
    <row r="1273" spans="1:34" ht="15.75" customHeight="1" x14ac:dyDescent="0.25">
      <c r="A1273" s="19"/>
      <c r="B1273" s="19"/>
      <c r="C1273" s="28"/>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c r="AD1273" s="19"/>
      <c r="AE1273" s="19"/>
      <c r="AF1273" s="10"/>
      <c r="AG1273" s="19"/>
      <c r="AH1273" s="19"/>
    </row>
    <row r="1274" spans="1:34" ht="15.75" customHeight="1" x14ac:dyDescent="0.25">
      <c r="A1274" s="19"/>
      <c r="B1274" s="19"/>
      <c r="C1274" s="28"/>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c r="AD1274" s="19"/>
      <c r="AE1274" s="19"/>
      <c r="AF1274" s="10"/>
      <c r="AG1274" s="19"/>
      <c r="AH1274" s="19"/>
    </row>
    <row r="1275" spans="1:34" ht="15.75" customHeight="1" x14ac:dyDescent="0.25">
      <c r="A1275" s="19"/>
      <c r="B1275" s="19"/>
      <c r="C1275" s="28"/>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c r="AE1275" s="19"/>
      <c r="AF1275" s="10"/>
      <c r="AG1275" s="19"/>
      <c r="AH1275" s="19"/>
    </row>
    <row r="1276" spans="1:34" ht="15.75" customHeight="1" x14ac:dyDescent="0.25">
      <c r="A1276" s="19"/>
      <c r="B1276" s="19"/>
      <c r="C1276" s="28"/>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c r="AD1276" s="19"/>
      <c r="AE1276" s="19"/>
      <c r="AF1276" s="10"/>
      <c r="AG1276" s="19"/>
      <c r="AH1276" s="19"/>
    </row>
    <row r="1277" spans="1:34" ht="15.75" customHeight="1" x14ac:dyDescent="0.25">
      <c r="A1277" s="19"/>
      <c r="B1277" s="19"/>
      <c r="C1277" s="28"/>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c r="AD1277" s="19"/>
      <c r="AE1277" s="19"/>
      <c r="AF1277" s="10"/>
      <c r="AG1277" s="19"/>
      <c r="AH1277" s="19"/>
    </row>
    <row r="1278" spans="1:34" ht="15.75" customHeight="1" x14ac:dyDescent="0.25">
      <c r="A1278" s="19"/>
      <c r="B1278" s="19"/>
      <c r="C1278" s="28"/>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c r="AD1278" s="19"/>
      <c r="AE1278" s="19"/>
      <c r="AF1278" s="10"/>
      <c r="AG1278" s="19"/>
      <c r="AH1278" s="19"/>
    </row>
    <row r="1279" spans="1:34" ht="15.75" customHeight="1" x14ac:dyDescent="0.25">
      <c r="A1279" s="19"/>
      <c r="B1279" s="19"/>
      <c r="C1279" s="28"/>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c r="AD1279" s="19"/>
      <c r="AE1279" s="19"/>
      <c r="AF1279" s="10"/>
      <c r="AG1279" s="19"/>
      <c r="AH1279" s="19"/>
    </row>
    <row r="1280" spans="1:34" ht="15.75" customHeight="1" x14ac:dyDescent="0.25">
      <c r="A1280" s="19"/>
      <c r="B1280" s="19"/>
      <c r="C1280" s="28"/>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c r="AD1280" s="19"/>
      <c r="AE1280" s="19"/>
      <c r="AF1280" s="10"/>
      <c r="AG1280" s="19"/>
      <c r="AH1280" s="19"/>
    </row>
    <row r="1281" spans="1:34" ht="15.75" customHeight="1" x14ac:dyDescent="0.25">
      <c r="A1281" s="19"/>
      <c r="B1281" s="19"/>
      <c r="C1281" s="28"/>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c r="AD1281" s="19"/>
      <c r="AE1281" s="19"/>
      <c r="AF1281" s="10"/>
      <c r="AG1281" s="19"/>
      <c r="AH1281" s="19"/>
    </row>
    <row r="1282" spans="1:34" ht="15.75" customHeight="1" x14ac:dyDescent="0.25">
      <c r="A1282" s="19"/>
      <c r="B1282" s="19"/>
      <c r="C1282" s="28"/>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c r="AE1282" s="19"/>
      <c r="AF1282" s="10"/>
      <c r="AG1282" s="19"/>
      <c r="AH1282" s="19"/>
    </row>
    <row r="1283" spans="1:34" ht="15.75" customHeight="1" x14ac:dyDescent="0.25">
      <c r="A1283" s="19"/>
      <c r="B1283" s="19"/>
      <c r="C1283" s="28"/>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c r="AE1283" s="19"/>
      <c r="AF1283" s="10"/>
      <c r="AG1283" s="19"/>
      <c r="AH1283" s="19"/>
    </row>
    <row r="1284" spans="1:34" ht="15.75" customHeight="1" x14ac:dyDescent="0.25">
      <c r="A1284" s="19"/>
      <c r="B1284" s="19"/>
      <c r="C1284" s="28"/>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c r="AE1284" s="19"/>
      <c r="AF1284" s="10"/>
      <c r="AG1284" s="19"/>
      <c r="AH1284" s="19"/>
    </row>
    <row r="1285" spans="1:34" ht="15.75" customHeight="1" x14ac:dyDescent="0.25">
      <c r="A1285" s="19"/>
      <c r="B1285" s="19"/>
      <c r="C1285" s="28"/>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c r="AD1285" s="19"/>
      <c r="AE1285" s="19"/>
      <c r="AF1285" s="10"/>
      <c r="AG1285" s="19"/>
      <c r="AH1285" s="19"/>
    </row>
    <row r="1286" spans="1:34" ht="15.75" customHeight="1" x14ac:dyDescent="0.25">
      <c r="A1286" s="19"/>
      <c r="B1286" s="19"/>
      <c r="C1286" s="28"/>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c r="AD1286" s="19"/>
      <c r="AE1286" s="19"/>
      <c r="AF1286" s="10"/>
      <c r="AG1286" s="19"/>
      <c r="AH1286" s="19"/>
    </row>
    <row r="1287" spans="1:34" ht="15.75" customHeight="1" x14ac:dyDescent="0.25">
      <c r="A1287" s="19"/>
      <c r="B1287" s="19"/>
      <c r="C1287" s="28"/>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c r="AD1287" s="19"/>
      <c r="AE1287" s="19"/>
      <c r="AF1287" s="10"/>
      <c r="AG1287" s="19"/>
      <c r="AH1287" s="19"/>
    </row>
    <row r="1288" spans="1:34" ht="15.75" customHeight="1" x14ac:dyDescent="0.25">
      <c r="A1288" s="19"/>
      <c r="B1288" s="19"/>
      <c r="C1288" s="28"/>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c r="AD1288" s="19"/>
      <c r="AE1288" s="19"/>
      <c r="AF1288" s="10"/>
      <c r="AG1288" s="19"/>
      <c r="AH1288" s="19"/>
    </row>
    <row r="1289" spans="1:34" ht="15.75" customHeight="1" x14ac:dyDescent="0.25">
      <c r="A1289" s="19"/>
      <c r="B1289" s="19"/>
      <c r="C1289" s="28"/>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c r="AD1289" s="19"/>
      <c r="AE1289" s="19"/>
      <c r="AF1289" s="10"/>
      <c r="AG1289" s="19"/>
      <c r="AH1289" s="19"/>
    </row>
    <row r="1290" spans="1:34" ht="15.75" customHeight="1" x14ac:dyDescent="0.25">
      <c r="A1290" s="19"/>
      <c r="B1290" s="19"/>
      <c r="C1290" s="28"/>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c r="AD1290" s="19"/>
      <c r="AE1290" s="19"/>
      <c r="AF1290" s="10"/>
      <c r="AG1290" s="19"/>
      <c r="AH1290" s="19"/>
    </row>
    <row r="1291" spans="1:34" ht="15.75" customHeight="1" x14ac:dyDescent="0.25">
      <c r="A1291" s="19"/>
      <c r="B1291" s="19"/>
      <c r="C1291" s="28"/>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c r="AD1291" s="19"/>
      <c r="AE1291" s="19"/>
      <c r="AF1291" s="10"/>
      <c r="AG1291" s="19"/>
      <c r="AH1291" s="19"/>
    </row>
    <row r="1292" spans="1:34" ht="15.75" customHeight="1" x14ac:dyDescent="0.25">
      <c r="A1292" s="19"/>
      <c r="B1292" s="19"/>
      <c r="C1292" s="28"/>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c r="AD1292" s="19"/>
      <c r="AE1292" s="19"/>
      <c r="AF1292" s="10"/>
      <c r="AG1292" s="19"/>
      <c r="AH1292" s="19"/>
    </row>
    <row r="1293" spans="1:34" ht="15.75" customHeight="1" x14ac:dyDescent="0.25">
      <c r="A1293" s="19"/>
      <c r="B1293" s="19"/>
      <c r="C1293" s="28"/>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c r="AE1293" s="19"/>
      <c r="AF1293" s="10"/>
      <c r="AG1293" s="19"/>
      <c r="AH1293" s="19"/>
    </row>
    <row r="1294" spans="1:34" ht="15.75" customHeight="1" x14ac:dyDescent="0.25">
      <c r="A1294" s="19"/>
      <c r="B1294" s="19"/>
      <c r="C1294" s="28"/>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c r="AD1294" s="19"/>
      <c r="AE1294" s="19"/>
      <c r="AF1294" s="10"/>
      <c r="AG1294" s="19"/>
      <c r="AH1294" s="19"/>
    </row>
    <row r="1295" spans="1:34" ht="15.75" customHeight="1" x14ac:dyDescent="0.25">
      <c r="A1295" s="19"/>
      <c r="B1295" s="19"/>
      <c r="C1295" s="28"/>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c r="AD1295" s="19"/>
      <c r="AE1295" s="19"/>
      <c r="AF1295" s="10"/>
      <c r="AG1295" s="19"/>
      <c r="AH1295" s="19"/>
    </row>
    <row r="1296" spans="1:34" ht="15.75" customHeight="1" x14ac:dyDescent="0.25">
      <c r="A1296" s="19"/>
      <c r="B1296" s="19"/>
      <c r="C1296" s="28"/>
      <c r="D1296" s="19"/>
      <c r="E1296" s="19"/>
      <c r="F1296" s="19"/>
      <c r="G1296" s="19"/>
      <c r="H1296" s="19"/>
      <c r="I1296" s="19"/>
      <c r="J1296" s="19"/>
      <c r="K1296" s="19"/>
      <c r="L1296" s="19"/>
      <c r="M1296" s="19"/>
      <c r="N1296" s="19"/>
      <c r="O1296" s="19"/>
      <c r="P1296" s="19"/>
      <c r="Q1296" s="19"/>
      <c r="R1296" s="19"/>
      <c r="S1296" s="19"/>
      <c r="T1296" s="19"/>
      <c r="U1296" s="19"/>
      <c r="V1296" s="19"/>
      <c r="W1296" s="19"/>
      <c r="X1296" s="19"/>
      <c r="Y1296" s="19"/>
      <c r="Z1296" s="19"/>
      <c r="AA1296" s="19"/>
      <c r="AB1296" s="19"/>
      <c r="AC1296" s="19"/>
      <c r="AD1296" s="19"/>
      <c r="AE1296" s="19"/>
      <c r="AF1296" s="10"/>
      <c r="AG1296" s="19"/>
      <c r="AH1296" s="19"/>
    </row>
  </sheetData>
  <dataValidations count="4">
    <dataValidation type="list" allowBlank="1" showErrorMessage="1" sqref="B230" xr:uid="{00000000-0002-0000-0500-000000000000}">
      <formula1>"CTE,Technical College,Apprenticeship,Concurrent Enrollment,Industry Recognized ,IRC: Independent,CTE Course Certification"</formula1>
    </dataValidation>
    <dataValidation type="list" allowBlank="1" showErrorMessage="1" sqref="C2:C358" xr:uid="{00000000-0002-0000-0500-000001000000}">
      <formula1>"Advanced Manufacturing &amp; Engineering,Agriculture,Arts, Entertainment and Design,Business Management and Entrepreneurship,Construction,Digital Technology,Education,Energy and Natural Resources,Financial Services,Healthcare and Human Services,Hospitality, E"&amp;"vents and Tourism,Marketing,Public Service and Safety,Supply Chain and Transportation,General Education"</formula1>
    </dataValidation>
    <dataValidation type="list" allowBlank="1" showErrorMessage="1" sqref="AE2:AE358" xr:uid="{00000000-0002-0000-0500-000002000000}">
      <formula1>"Tier 1,Tier 2,Tier 3,Springboard Credential,Not a First Credential"</formula1>
    </dataValidation>
    <dataValidation type="list" allowBlank="1" showErrorMessage="1" sqref="B2:B229 B231:B358" xr:uid="{00000000-0002-0000-0500-000003000000}">
      <formula1>"CTE,Technical College,Apprenticeship,Concurrent Enrollment,Industry Recognized ,CTE Course certification"</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H1294"/>
  <sheetViews>
    <sheetView zoomScale="85" zoomScaleNormal="85" workbookViewId="0">
      <pane xSplit="4" ySplit="1" topLeftCell="E353" activePane="bottomRight" state="frozen"/>
      <selection pane="topRight" activeCell="E1" sqref="E1"/>
      <selection pane="bottomLeft" activeCell="A2" sqref="A2"/>
      <selection pane="bottomRight" activeCell="J1" sqref="J1"/>
    </sheetView>
  </sheetViews>
  <sheetFormatPr defaultColWidth="12.6640625" defaultRowHeight="15.75" customHeight="1" x14ac:dyDescent="0.25"/>
  <cols>
    <col min="1" max="1" width="15.33203125" customWidth="1"/>
    <col min="2" max="2" width="28" customWidth="1"/>
    <col min="3" max="3" width="21.88671875" customWidth="1"/>
    <col min="4" max="4" width="34" customWidth="1"/>
    <col min="5" max="5" width="27" customWidth="1"/>
    <col min="6" max="6" width="23.6640625" customWidth="1"/>
    <col min="7" max="9" width="12.6640625" hidden="1"/>
    <col min="10" max="10" width="24.33203125" customWidth="1"/>
    <col min="11" max="11" width="8.88671875" hidden="1" customWidth="1"/>
    <col min="12" max="12" width="5.44140625" hidden="1" customWidth="1"/>
    <col min="13" max="13" width="5" hidden="1" customWidth="1"/>
    <col min="14" max="14" width="8.21875" hidden="1" customWidth="1"/>
    <col min="15" max="15" width="7" hidden="1" customWidth="1"/>
    <col min="16" max="16" width="7.6640625" hidden="1" customWidth="1"/>
    <col min="17" max="17" width="8.88671875" hidden="1" customWidth="1"/>
    <col min="18" max="18" width="10.109375" hidden="1" customWidth="1"/>
    <col min="19" max="19" width="12.77734375" hidden="1" customWidth="1"/>
    <col min="20" max="20" width="26.6640625" customWidth="1"/>
    <col min="21" max="28" width="12.6640625" hidden="1"/>
    <col min="29" max="29" width="22.6640625" customWidth="1"/>
    <col min="30" max="30" width="30" customWidth="1"/>
    <col min="31" max="31" width="22.6640625" customWidth="1"/>
    <col min="32" max="32" width="61.88671875" customWidth="1"/>
    <col min="33" max="34" width="31.44140625" customWidth="1"/>
  </cols>
  <sheetData>
    <row r="1" spans="1:34" s="134" customFormat="1" ht="213" customHeight="1" x14ac:dyDescent="0.25">
      <c r="A1" s="67" t="s">
        <v>0</v>
      </c>
      <c r="B1" s="120" t="s">
        <v>1</v>
      </c>
      <c r="C1" s="121" t="s">
        <v>2</v>
      </c>
      <c r="D1" s="122" t="s">
        <v>3</v>
      </c>
      <c r="E1" s="66" t="s">
        <v>1542</v>
      </c>
      <c r="F1" s="66" t="s">
        <v>1541</v>
      </c>
      <c r="G1" s="66" t="s">
        <v>4</v>
      </c>
      <c r="H1" s="66" t="s">
        <v>5</v>
      </c>
      <c r="I1" s="66" t="s">
        <v>1539</v>
      </c>
      <c r="J1" s="66" t="s">
        <v>1538</v>
      </c>
      <c r="K1" s="66" t="s">
        <v>1521</v>
      </c>
      <c r="L1" s="66" t="s">
        <v>6</v>
      </c>
      <c r="M1" s="66" t="s">
        <v>1522</v>
      </c>
      <c r="N1" s="66" t="s">
        <v>1523</v>
      </c>
      <c r="O1" s="75" t="s">
        <v>1524</v>
      </c>
      <c r="P1" s="75" t="s">
        <v>1525</v>
      </c>
      <c r="Q1" s="75" t="s">
        <v>1526</v>
      </c>
      <c r="R1" s="75" t="s">
        <v>8</v>
      </c>
      <c r="S1" s="75" t="s">
        <v>10</v>
      </c>
      <c r="T1" s="75" t="s">
        <v>1554</v>
      </c>
      <c r="U1" s="66" t="s">
        <v>13</v>
      </c>
      <c r="V1" s="66" t="s">
        <v>1528</v>
      </c>
      <c r="W1" s="66" t="s">
        <v>15</v>
      </c>
      <c r="X1" s="66" t="s">
        <v>1529</v>
      </c>
      <c r="Y1" s="75" t="s">
        <v>1530</v>
      </c>
      <c r="Z1" s="75" t="s">
        <v>1531</v>
      </c>
      <c r="AA1" s="75" t="s">
        <v>17</v>
      </c>
      <c r="AB1" s="75" t="s">
        <v>1532</v>
      </c>
      <c r="AC1" s="71" t="s">
        <v>1551</v>
      </c>
      <c r="AD1" s="76" t="s">
        <v>1553</v>
      </c>
      <c r="AE1" s="123" t="s">
        <v>20</v>
      </c>
      <c r="AF1" s="123" t="s">
        <v>21</v>
      </c>
      <c r="AG1" s="131"/>
      <c r="AH1" s="131"/>
    </row>
    <row r="2" spans="1:34" s="134" customFormat="1" ht="223.2" x14ac:dyDescent="0.25">
      <c r="A2" s="38" t="s">
        <v>33</v>
      </c>
      <c r="B2" s="39" t="s">
        <v>40</v>
      </c>
      <c r="C2" s="39" t="s">
        <v>45</v>
      </c>
      <c r="D2" s="40" t="s">
        <v>46</v>
      </c>
      <c r="E2" s="39" t="s">
        <v>48</v>
      </c>
      <c r="F2" s="39" t="s">
        <v>50</v>
      </c>
      <c r="G2" s="39">
        <v>47.030299999999997</v>
      </c>
      <c r="H2" s="39" t="s">
        <v>56</v>
      </c>
      <c r="I2" s="39" t="s">
        <v>58</v>
      </c>
      <c r="J2" s="141">
        <v>38625.599999999999</v>
      </c>
      <c r="K2" s="126">
        <v>62524.800000000003</v>
      </c>
      <c r="L2" s="54">
        <v>1438</v>
      </c>
      <c r="M2" s="45">
        <f t="shared" ref="M2:M9" si="0">L2 / 2</f>
        <v>719</v>
      </c>
      <c r="N2" s="39" t="s">
        <v>67</v>
      </c>
      <c r="O2" s="38">
        <v>2</v>
      </c>
      <c r="P2" s="38">
        <v>2</v>
      </c>
      <c r="Q2" s="38">
        <v>3</v>
      </c>
      <c r="R2" s="38">
        <v>3</v>
      </c>
      <c r="S2" s="38">
        <v>1</v>
      </c>
      <c r="T2" s="40">
        <f t="shared" ref="T2:T156" si="1">O2+P2+Q2+R2+S2</f>
        <v>11</v>
      </c>
      <c r="U2" s="47" t="s">
        <v>73</v>
      </c>
      <c r="V2" s="39" t="s">
        <v>74</v>
      </c>
      <c r="W2" s="39" t="s">
        <v>70</v>
      </c>
      <c r="X2" s="39" t="s">
        <v>72</v>
      </c>
      <c r="Y2" s="49">
        <v>3</v>
      </c>
      <c r="Z2" s="49">
        <v>3</v>
      </c>
      <c r="AA2" s="49">
        <v>3</v>
      </c>
      <c r="AB2" s="49" t="s">
        <v>75</v>
      </c>
      <c r="AC2" s="40">
        <v>9</v>
      </c>
      <c r="AD2" s="135">
        <f t="shared" ref="AD2:AD256" si="2">T2 + AC2</f>
        <v>20</v>
      </c>
      <c r="AE2" s="39" t="s">
        <v>79</v>
      </c>
      <c r="AF2" s="39"/>
      <c r="AG2" s="56"/>
      <c r="AH2" s="56"/>
    </row>
    <row r="3" spans="1:34" s="134" customFormat="1" ht="204.6" x14ac:dyDescent="0.25">
      <c r="A3" s="38" t="s">
        <v>83</v>
      </c>
      <c r="B3" s="39" t="s">
        <v>40</v>
      </c>
      <c r="C3" s="39" t="s">
        <v>45</v>
      </c>
      <c r="D3" s="40" t="s">
        <v>87</v>
      </c>
      <c r="E3" s="39" t="s">
        <v>48</v>
      </c>
      <c r="F3" s="39" t="s">
        <v>89</v>
      </c>
      <c r="G3" s="39">
        <v>48.0501</v>
      </c>
      <c r="H3" s="39" t="s">
        <v>91</v>
      </c>
      <c r="I3" s="39" t="s">
        <v>93</v>
      </c>
      <c r="J3" s="53">
        <v>37876.800000000003</v>
      </c>
      <c r="K3" s="53">
        <v>61360</v>
      </c>
      <c r="L3" s="54">
        <v>796</v>
      </c>
      <c r="M3" s="45">
        <f t="shared" si="0"/>
        <v>398</v>
      </c>
      <c r="N3" s="39" t="s">
        <v>98</v>
      </c>
      <c r="O3" s="38">
        <v>2</v>
      </c>
      <c r="P3" s="38">
        <v>1</v>
      </c>
      <c r="Q3" s="38">
        <v>3</v>
      </c>
      <c r="R3" s="38">
        <v>3</v>
      </c>
      <c r="S3" s="38">
        <v>1</v>
      </c>
      <c r="T3" s="40">
        <f t="shared" si="1"/>
        <v>10</v>
      </c>
      <c r="U3" s="47" t="s">
        <v>107</v>
      </c>
      <c r="V3" s="39" t="s">
        <v>74</v>
      </c>
      <c r="W3" s="39" t="s">
        <v>70</v>
      </c>
      <c r="X3" s="39" t="s">
        <v>72</v>
      </c>
      <c r="Y3" s="49">
        <v>3</v>
      </c>
      <c r="Z3" s="49">
        <v>3</v>
      </c>
      <c r="AA3" s="49">
        <v>3</v>
      </c>
      <c r="AB3" s="49" t="s">
        <v>75</v>
      </c>
      <c r="AC3" s="40">
        <f t="shared" ref="AC3:AC7" si="3">Y3+Z3+AA3</f>
        <v>9</v>
      </c>
      <c r="AD3" s="135">
        <f t="shared" si="2"/>
        <v>19</v>
      </c>
      <c r="AE3" s="39" t="s">
        <v>79</v>
      </c>
      <c r="AF3" s="39"/>
      <c r="AG3" s="56"/>
      <c r="AH3" s="56"/>
    </row>
    <row r="4" spans="1:34" s="134" customFormat="1" ht="167.4" x14ac:dyDescent="0.25">
      <c r="A4" s="38" t="s">
        <v>115</v>
      </c>
      <c r="B4" s="39" t="s">
        <v>40</v>
      </c>
      <c r="C4" s="39" t="s">
        <v>45</v>
      </c>
      <c r="D4" s="40" t="s">
        <v>117</v>
      </c>
      <c r="E4" s="39" t="s">
        <v>48</v>
      </c>
      <c r="F4" s="39" t="s">
        <v>118</v>
      </c>
      <c r="G4" s="39">
        <v>47.030200000000001</v>
      </c>
      <c r="H4" s="39" t="s">
        <v>119</v>
      </c>
      <c r="I4" s="39" t="s">
        <v>120</v>
      </c>
      <c r="J4" s="53">
        <v>38625.599999999999</v>
      </c>
      <c r="K4" s="53">
        <v>62524.800000000003</v>
      </c>
      <c r="L4" s="54">
        <v>312</v>
      </c>
      <c r="M4" s="45">
        <f t="shared" si="0"/>
        <v>156</v>
      </c>
      <c r="N4" s="39" t="s">
        <v>98</v>
      </c>
      <c r="O4" s="38">
        <v>2</v>
      </c>
      <c r="P4" s="38">
        <v>1</v>
      </c>
      <c r="Q4" s="38">
        <v>3</v>
      </c>
      <c r="R4" s="38">
        <v>3</v>
      </c>
      <c r="S4" s="38">
        <v>1</v>
      </c>
      <c r="T4" s="40">
        <f t="shared" si="1"/>
        <v>10</v>
      </c>
      <c r="U4" s="47" t="s">
        <v>123</v>
      </c>
      <c r="V4" s="39" t="s">
        <v>74</v>
      </c>
      <c r="W4" s="39" t="s">
        <v>70</v>
      </c>
      <c r="X4" s="39" t="s">
        <v>72</v>
      </c>
      <c r="Y4" s="38">
        <v>2</v>
      </c>
      <c r="Z4" s="38">
        <v>3</v>
      </c>
      <c r="AA4" s="38">
        <v>3</v>
      </c>
      <c r="AB4" s="38" t="s">
        <v>75</v>
      </c>
      <c r="AC4" s="40">
        <f t="shared" si="3"/>
        <v>8</v>
      </c>
      <c r="AD4" s="135">
        <f t="shared" si="2"/>
        <v>18</v>
      </c>
      <c r="AE4" s="39" t="s">
        <v>79</v>
      </c>
      <c r="AF4" s="39"/>
      <c r="AG4" s="56"/>
      <c r="AH4" s="56"/>
    </row>
    <row r="5" spans="1:34" s="134" customFormat="1" ht="204.6" x14ac:dyDescent="0.25">
      <c r="A5" s="38" t="s">
        <v>132</v>
      </c>
      <c r="B5" s="39" t="s">
        <v>40</v>
      </c>
      <c r="C5" s="39" t="s">
        <v>45</v>
      </c>
      <c r="D5" s="40" t="s">
        <v>134</v>
      </c>
      <c r="E5" s="39" t="s">
        <v>136</v>
      </c>
      <c r="F5" s="39" t="s">
        <v>57</v>
      </c>
      <c r="G5" s="39">
        <v>47.0105</v>
      </c>
      <c r="H5" s="39" t="s">
        <v>59</v>
      </c>
      <c r="I5" s="39" t="s">
        <v>140</v>
      </c>
      <c r="J5" s="53">
        <v>37481.599999999999</v>
      </c>
      <c r="K5" s="53">
        <v>61963.199999999997</v>
      </c>
      <c r="L5" s="39">
        <v>786</v>
      </c>
      <c r="M5" s="45">
        <f t="shared" si="0"/>
        <v>393</v>
      </c>
      <c r="N5" s="39" t="s">
        <v>98</v>
      </c>
      <c r="O5" s="38">
        <v>2</v>
      </c>
      <c r="P5" s="38">
        <v>1</v>
      </c>
      <c r="Q5" s="38">
        <v>3</v>
      </c>
      <c r="R5" s="38">
        <v>2</v>
      </c>
      <c r="S5" s="38">
        <v>1</v>
      </c>
      <c r="T5" s="40">
        <f t="shared" si="1"/>
        <v>9</v>
      </c>
      <c r="U5" s="47" t="s">
        <v>69</v>
      </c>
      <c r="V5" s="39" t="s">
        <v>141</v>
      </c>
      <c r="W5" s="39" t="s">
        <v>142</v>
      </c>
      <c r="X5" s="39" t="s">
        <v>143</v>
      </c>
      <c r="Y5" s="49">
        <v>3</v>
      </c>
      <c r="Z5" s="49">
        <v>2</v>
      </c>
      <c r="AA5" s="49">
        <v>3</v>
      </c>
      <c r="AB5" s="49" t="s">
        <v>75</v>
      </c>
      <c r="AC5" s="40">
        <f t="shared" si="3"/>
        <v>8</v>
      </c>
      <c r="AD5" s="135">
        <f t="shared" si="2"/>
        <v>17</v>
      </c>
      <c r="AE5" s="39" t="s">
        <v>79</v>
      </c>
      <c r="AF5" s="39"/>
      <c r="AG5" s="56"/>
      <c r="AH5" s="56"/>
    </row>
    <row r="6" spans="1:34" s="134" customFormat="1" ht="204.6" x14ac:dyDescent="0.25">
      <c r="A6" s="38" t="s">
        <v>158</v>
      </c>
      <c r="B6" s="39" t="s">
        <v>40</v>
      </c>
      <c r="C6" s="39" t="s">
        <v>45</v>
      </c>
      <c r="D6" s="40" t="s">
        <v>159</v>
      </c>
      <c r="E6" s="39" t="s">
        <v>160</v>
      </c>
      <c r="F6" s="39" t="s">
        <v>161</v>
      </c>
      <c r="G6" s="39">
        <v>15.080299999999999</v>
      </c>
      <c r="H6" s="39" t="s">
        <v>162</v>
      </c>
      <c r="I6" s="39" t="s">
        <v>163</v>
      </c>
      <c r="J6" s="53">
        <v>35672</v>
      </c>
      <c r="K6" s="53">
        <v>59217.599999999999</v>
      </c>
      <c r="L6" s="39">
        <v>5248</v>
      </c>
      <c r="M6" s="45">
        <f t="shared" si="0"/>
        <v>2624</v>
      </c>
      <c r="N6" s="39" t="s">
        <v>98</v>
      </c>
      <c r="O6" s="38">
        <v>2</v>
      </c>
      <c r="P6" s="38">
        <v>3</v>
      </c>
      <c r="Q6" s="38">
        <v>3</v>
      </c>
      <c r="R6" s="38">
        <v>2</v>
      </c>
      <c r="S6" s="38">
        <v>1</v>
      </c>
      <c r="T6" s="40">
        <f t="shared" si="1"/>
        <v>11</v>
      </c>
      <c r="U6" s="47" t="s">
        <v>165</v>
      </c>
      <c r="V6" s="39" t="s">
        <v>166</v>
      </c>
      <c r="W6" s="39" t="s">
        <v>142</v>
      </c>
      <c r="X6" s="39" t="s">
        <v>143</v>
      </c>
      <c r="Y6" s="49">
        <v>2</v>
      </c>
      <c r="Z6" s="49">
        <v>2</v>
      </c>
      <c r="AA6" s="49">
        <v>3</v>
      </c>
      <c r="AB6" s="49" t="s">
        <v>168</v>
      </c>
      <c r="AC6" s="40">
        <f t="shared" si="3"/>
        <v>7</v>
      </c>
      <c r="AD6" s="135">
        <f t="shared" si="2"/>
        <v>18</v>
      </c>
      <c r="AE6" s="39" t="s">
        <v>79</v>
      </c>
      <c r="AF6" s="39"/>
      <c r="AG6" s="56"/>
      <c r="AH6" s="56"/>
    </row>
    <row r="7" spans="1:34" s="134" customFormat="1" ht="148.80000000000001" x14ac:dyDescent="0.25">
      <c r="A7" s="38" t="s">
        <v>172</v>
      </c>
      <c r="B7" s="39" t="s">
        <v>40</v>
      </c>
      <c r="C7" s="39" t="s">
        <v>45</v>
      </c>
      <c r="D7" s="40" t="s">
        <v>173</v>
      </c>
      <c r="E7" s="39" t="s">
        <v>48</v>
      </c>
      <c r="F7" s="39" t="s">
        <v>174</v>
      </c>
      <c r="G7" s="39">
        <v>47.030200000000001</v>
      </c>
      <c r="H7" s="39" t="s">
        <v>175</v>
      </c>
      <c r="I7" s="39" t="s">
        <v>176</v>
      </c>
      <c r="J7" s="53">
        <v>38625.599999999999</v>
      </c>
      <c r="K7" s="53">
        <v>62524.800000000003</v>
      </c>
      <c r="L7" s="54">
        <v>35</v>
      </c>
      <c r="M7" s="45">
        <f t="shared" si="0"/>
        <v>17.5</v>
      </c>
      <c r="N7" s="39" t="s">
        <v>98</v>
      </c>
      <c r="O7" s="38">
        <v>2</v>
      </c>
      <c r="P7" s="38">
        <v>1</v>
      </c>
      <c r="Q7" s="38">
        <v>3</v>
      </c>
      <c r="R7" s="38">
        <v>2</v>
      </c>
      <c r="S7" s="38">
        <v>1</v>
      </c>
      <c r="T7" s="40">
        <f t="shared" si="1"/>
        <v>9</v>
      </c>
      <c r="U7" s="47" t="s">
        <v>123</v>
      </c>
      <c r="V7" s="39" t="s">
        <v>74</v>
      </c>
      <c r="W7" s="39" t="s">
        <v>70</v>
      </c>
      <c r="X7" s="39" t="s">
        <v>72</v>
      </c>
      <c r="Y7" s="49">
        <v>3</v>
      </c>
      <c r="Z7" s="49">
        <v>3</v>
      </c>
      <c r="AA7" s="49">
        <v>3</v>
      </c>
      <c r="AB7" s="49" t="s">
        <v>75</v>
      </c>
      <c r="AC7" s="40">
        <f t="shared" si="3"/>
        <v>9</v>
      </c>
      <c r="AD7" s="135">
        <f t="shared" si="2"/>
        <v>18</v>
      </c>
      <c r="AE7" s="39" t="s">
        <v>79</v>
      </c>
      <c r="AF7" s="39"/>
      <c r="AG7" s="56"/>
      <c r="AH7" s="56"/>
    </row>
    <row r="8" spans="1:34" s="134" customFormat="1" ht="186" x14ac:dyDescent="0.25">
      <c r="A8" s="38" t="s">
        <v>182</v>
      </c>
      <c r="B8" s="39" t="s">
        <v>40</v>
      </c>
      <c r="C8" s="39" t="s">
        <v>45</v>
      </c>
      <c r="D8" s="40" t="s">
        <v>183</v>
      </c>
      <c r="E8" s="39" t="s">
        <v>48</v>
      </c>
      <c r="F8" s="39" t="s">
        <v>184</v>
      </c>
      <c r="G8" s="39">
        <v>48.050800000000002</v>
      </c>
      <c r="H8" s="39" t="s">
        <v>185</v>
      </c>
      <c r="I8" s="39" t="s">
        <v>186</v>
      </c>
      <c r="J8" s="53">
        <v>37876.800000000003</v>
      </c>
      <c r="K8" s="53">
        <v>61360</v>
      </c>
      <c r="L8" s="39">
        <v>663</v>
      </c>
      <c r="M8" s="45">
        <f t="shared" si="0"/>
        <v>331.5</v>
      </c>
      <c r="N8" s="39" t="s">
        <v>98</v>
      </c>
      <c r="O8" s="38">
        <v>2</v>
      </c>
      <c r="P8" s="38">
        <v>1</v>
      </c>
      <c r="Q8" s="38">
        <v>3</v>
      </c>
      <c r="R8" s="38">
        <v>2</v>
      </c>
      <c r="S8" s="38">
        <v>1</v>
      </c>
      <c r="T8" s="40">
        <f t="shared" si="1"/>
        <v>9</v>
      </c>
      <c r="U8" s="47" t="s">
        <v>121</v>
      </c>
      <c r="V8" s="39" t="s">
        <v>74</v>
      </c>
      <c r="W8" s="39" t="s">
        <v>70</v>
      </c>
      <c r="X8" s="39" t="s">
        <v>72</v>
      </c>
      <c r="Y8" s="49">
        <v>3</v>
      </c>
      <c r="Z8" s="49">
        <v>3</v>
      </c>
      <c r="AA8" s="49">
        <v>3</v>
      </c>
      <c r="AB8" s="49" t="s">
        <v>75</v>
      </c>
      <c r="AC8" s="40">
        <v>9</v>
      </c>
      <c r="AD8" s="135">
        <f t="shared" si="2"/>
        <v>18</v>
      </c>
      <c r="AE8" s="39" t="s">
        <v>79</v>
      </c>
      <c r="AF8" s="39"/>
      <c r="AG8" s="56"/>
      <c r="AH8" s="56"/>
    </row>
    <row r="9" spans="1:34" s="134" customFormat="1" ht="204.6" x14ac:dyDescent="0.25">
      <c r="A9" s="38" t="s">
        <v>190</v>
      </c>
      <c r="B9" s="39" t="s">
        <v>40</v>
      </c>
      <c r="C9" s="39" t="s">
        <v>45</v>
      </c>
      <c r="D9" s="40" t="s">
        <v>193</v>
      </c>
      <c r="E9" s="39" t="s">
        <v>194</v>
      </c>
      <c r="F9" s="39" t="s">
        <v>89</v>
      </c>
      <c r="G9" s="39">
        <v>48.0501</v>
      </c>
      <c r="H9" s="39" t="s">
        <v>91</v>
      </c>
      <c r="I9" s="39" t="s">
        <v>93</v>
      </c>
      <c r="J9" s="53">
        <v>37876.800000000003</v>
      </c>
      <c r="K9" s="53">
        <v>61360</v>
      </c>
      <c r="L9" s="54">
        <v>796</v>
      </c>
      <c r="M9" s="45">
        <f t="shared" si="0"/>
        <v>398</v>
      </c>
      <c r="N9" s="39" t="s">
        <v>98</v>
      </c>
      <c r="O9" s="38">
        <v>2</v>
      </c>
      <c r="P9" s="38">
        <v>1</v>
      </c>
      <c r="Q9" s="38">
        <v>3</v>
      </c>
      <c r="R9" s="38">
        <v>3</v>
      </c>
      <c r="S9" s="38">
        <v>1</v>
      </c>
      <c r="T9" s="40">
        <f t="shared" si="1"/>
        <v>10</v>
      </c>
      <c r="U9" s="47" t="s">
        <v>107</v>
      </c>
      <c r="V9" s="39" t="s">
        <v>166</v>
      </c>
      <c r="W9" s="39" t="s">
        <v>142</v>
      </c>
      <c r="X9" s="39" t="s">
        <v>143</v>
      </c>
      <c r="Y9" s="49">
        <v>3</v>
      </c>
      <c r="Z9" s="49">
        <v>2</v>
      </c>
      <c r="AA9" s="49">
        <v>3</v>
      </c>
      <c r="AB9" s="49" t="s">
        <v>75</v>
      </c>
      <c r="AC9" s="40">
        <f>Y9+Z9+AA9</f>
        <v>8</v>
      </c>
      <c r="AD9" s="135">
        <f t="shared" si="2"/>
        <v>18</v>
      </c>
      <c r="AE9" s="39" t="s">
        <v>79</v>
      </c>
      <c r="AF9" s="39"/>
      <c r="AG9" s="56"/>
      <c r="AH9" s="56"/>
    </row>
    <row r="10" spans="1:34" s="134" customFormat="1" ht="241.8" x14ac:dyDescent="0.25">
      <c r="A10" s="38" t="s">
        <v>38</v>
      </c>
      <c r="B10" s="39" t="s">
        <v>42</v>
      </c>
      <c r="C10" s="39" t="s">
        <v>45</v>
      </c>
      <c r="D10" s="40" t="s">
        <v>51</v>
      </c>
      <c r="E10" s="39" t="s">
        <v>53</v>
      </c>
      <c r="F10" s="39" t="s">
        <v>54</v>
      </c>
      <c r="G10" s="90">
        <v>14.0101</v>
      </c>
      <c r="H10" s="39" t="s">
        <v>61</v>
      </c>
      <c r="I10" s="39" t="s">
        <v>62</v>
      </c>
      <c r="J10" s="80">
        <f t="shared" ref="J10:J11" si="4">19.036136626*2080</f>
        <v>39595.16418208</v>
      </c>
      <c r="K10" s="80">
        <f t="shared" ref="K10:K11" si="5">33.7659562357*2080</f>
        <v>70233.188970256</v>
      </c>
      <c r="L10" s="45" t="s">
        <v>63</v>
      </c>
      <c r="M10" s="45">
        <f>L10 /2</f>
        <v>0</v>
      </c>
      <c r="N10" s="39" t="s">
        <v>64</v>
      </c>
      <c r="O10" s="38">
        <v>2</v>
      </c>
      <c r="P10" s="38">
        <v>1</v>
      </c>
      <c r="Q10" s="38">
        <v>3</v>
      </c>
      <c r="R10" s="38">
        <v>3</v>
      </c>
      <c r="S10" s="38">
        <v>1</v>
      </c>
      <c r="T10" s="40">
        <f t="shared" si="1"/>
        <v>10</v>
      </c>
      <c r="U10" s="47" t="s">
        <v>68</v>
      </c>
      <c r="V10" s="39" t="s">
        <v>1535</v>
      </c>
      <c r="W10" s="39" t="s">
        <v>70</v>
      </c>
      <c r="X10" s="39" t="s">
        <v>72</v>
      </c>
      <c r="Y10" s="49">
        <v>3</v>
      </c>
      <c r="Z10" s="49">
        <v>3</v>
      </c>
      <c r="AA10" s="49">
        <v>3</v>
      </c>
      <c r="AB10" s="49"/>
      <c r="AC10" s="40">
        <f>Y10 + Z10 + AA10</f>
        <v>9</v>
      </c>
      <c r="AD10" s="135">
        <f t="shared" si="2"/>
        <v>19</v>
      </c>
      <c r="AE10" s="39" t="s">
        <v>79</v>
      </c>
      <c r="AF10" s="39"/>
      <c r="AG10" s="56"/>
      <c r="AH10" s="56"/>
    </row>
    <row r="11" spans="1:34" s="134" customFormat="1" ht="223.2" x14ac:dyDescent="0.25">
      <c r="A11" s="38" t="s">
        <v>82</v>
      </c>
      <c r="B11" s="39" t="s">
        <v>42</v>
      </c>
      <c r="C11" s="39" t="s">
        <v>45</v>
      </c>
      <c r="D11" s="40" t="s">
        <v>86</v>
      </c>
      <c r="E11" s="39" t="s">
        <v>53</v>
      </c>
      <c r="F11" s="39" t="s">
        <v>54</v>
      </c>
      <c r="G11" s="90">
        <v>15.061299999999999</v>
      </c>
      <c r="H11" s="39" t="s">
        <v>61</v>
      </c>
      <c r="I11" s="39" t="s">
        <v>62</v>
      </c>
      <c r="J11" s="80">
        <f t="shared" si="4"/>
        <v>39595.16418208</v>
      </c>
      <c r="K11" s="80">
        <f t="shared" si="5"/>
        <v>70233.188970256</v>
      </c>
      <c r="L11" s="45" t="s">
        <v>63</v>
      </c>
      <c r="M11" s="45" t="s">
        <v>63</v>
      </c>
      <c r="N11" s="39" t="s">
        <v>64</v>
      </c>
      <c r="O11" s="38">
        <v>2</v>
      </c>
      <c r="P11" s="38">
        <v>1</v>
      </c>
      <c r="Q11" s="38">
        <v>3</v>
      </c>
      <c r="R11" s="38">
        <v>3</v>
      </c>
      <c r="S11" s="38">
        <v>1</v>
      </c>
      <c r="T11" s="40">
        <f t="shared" si="1"/>
        <v>10</v>
      </c>
      <c r="U11" s="47" t="s">
        <v>94</v>
      </c>
      <c r="V11" s="39" t="s">
        <v>1535</v>
      </c>
      <c r="W11" s="39" t="s">
        <v>70</v>
      </c>
      <c r="X11" s="39" t="s">
        <v>72</v>
      </c>
      <c r="Y11" s="49">
        <v>3</v>
      </c>
      <c r="Z11" s="49">
        <v>3</v>
      </c>
      <c r="AA11" s="49">
        <v>3</v>
      </c>
      <c r="AB11" s="38"/>
      <c r="AC11" s="40">
        <f t="shared" ref="AC11:AC265" si="6">Y11+Z11+AA11</f>
        <v>9</v>
      </c>
      <c r="AD11" s="135">
        <f t="shared" si="2"/>
        <v>19</v>
      </c>
      <c r="AE11" s="39" t="s">
        <v>79</v>
      </c>
      <c r="AF11" s="39"/>
      <c r="AG11" s="56"/>
      <c r="AH11" s="56"/>
    </row>
    <row r="12" spans="1:34" s="134" customFormat="1" ht="223.2" x14ac:dyDescent="0.25">
      <c r="A12" s="38" t="s">
        <v>99</v>
      </c>
      <c r="B12" s="39" t="s">
        <v>42</v>
      </c>
      <c r="C12" s="39" t="s">
        <v>45</v>
      </c>
      <c r="D12" s="40" t="s">
        <v>101</v>
      </c>
      <c r="E12" s="39" t="s">
        <v>53</v>
      </c>
      <c r="F12" s="39" t="s">
        <v>102</v>
      </c>
      <c r="G12" s="90">
        <v>48.050800000000002</v>
      </c>
      <c r="H12" s="39" t="s">
        <v>103</v>
      </c>
      <c r="I12" s="39" t="s">
        <v>62</v>
      </c>
      <c r="J12" s="80">
        <f>18.2134905448*2080</f>
        <v>37884.060333183996</v>
      </c>
      <c r="K12" s="80">
        <f>27.874905826*2080</f>
        <v>57979.804118079999</v>
      </c>
      <c r="L12" s="45" t="s">
        <v>112</v>
      </c>
      <c r="M12" s="45">
        <f t="shared" ref="M12:M70" si="7">L12 / 2</f>
        <v>142.5</v>
      </c>
      <c r="N12" s="39" t="s">
        <v>64</v>
      </c>
      <c r="O12" s="38">
        <v>2</v>
      </c>
      <c r="P12" s="38">
        <v>1</v>
      </c>
      <c r="Q12" s="38">
        <v>3</v>
      </c>
      <c r="R12" s="38">
        <v>2</v>
      </c>
      <c r="S12" s="38">
        <v>1</v>
      </c>
      <c r="T12" s="40">
        <f t="shared" si="1"/>
        <v>9</v>
      </c>
      <c r="U12" s="47" t="s">
        <v>121</v>
      </c>
      <c r="V12" s="39" t="s">
        <v>1535</v>
      </c>
      <c r="W12" s="39" t="s">
        <v>70</v>
      </c>
      <c r="X12" s="39" t="s">
        <v>72</v>
      </c>
      <c r="Y12" s="49">
        <v>2</v>
      </c>
      <c r="Z12" s="49">
        <v>3</v>
      </c>
      <c r="AA12" s="49">
        <v>3</v>
      </c>
      <c r="AB12" s="49"/>
      <c r="AC12" s="40">
        <f t="shared" si="6"/>
        <v>8</v>
      </c>
      <c r="AD12" s="135">
        <f t="shared" si="2"/>
        <v>17</v>
      </c>
      <c r="AE12" s="39" t="s">
        <v>79</v>
      </c>
      <c r="AF12" s="39"/>
      <c r="AG12" s="56"/>
      <c r="AH12" s="56"/>
    </row>
    <row r="13" spans="1:34" s="134" customFormat="1" ht="204.6" x14ac:dyDescent="0.25">
      <c r="A13" s="38" t="s">
        <v>37</v>
      </c>
      <c r="B13" s="39" t="s">
        <v>41</v>
      </c>
      <c r="C13" s="39" t="s">
        <v>45</v>
      </c>
      <c r="D13" s="40" t="s">
        <v>49</v>
      </c>
      <c r="E13" s="39" t="s">
        <v>52</v>
      </c>
      <c r="F13" s="39" t="s">
        <v>57</v>
      </c>
      <c r="G13" s="39">
        <v>47.0105</v>
      </c>
      <c r="H13" s="39" t="s">
        <v>59</v>
      </c>
      <c r="I13" s="39" t="s">
        <v>60</v>
      </c>
      <c r="J13" s="53">
        <v>37481.599999999999</v>
      </c>
      <c r="K13" s="80">
        <v>61963.199999999997</v>
      </c>
      <c r="L13" s="39">
        <v>786</v>
      </c>
      <c r="M13" s="45">
        <f t="shared" si="7"/>
        <v>393</v>
      </c>
      <c r="N13" s="39" t="s">
        <v>67</v>
      </c>
      <c r="O13" s="38">
        <v>2</v>
      </c>
      <c r="P13" s="38">
        <v>1</v>
      </c>
      <c r="Q13" s="38">
        <v>3</v>
      </c>
      <c r="R13" s="38">
        <v>3</v>
      </c>
      <c r="S13" s="38">
        <v>1</v>
      </c>
      <c r="T13" s="40">
        <f t="shared" si="1"/>
        <v>10</v>
      </c>
      <c r="U13" s="47" t="s">
        <v>69</v>
      </c>
      <c r="V13" s="39">
        <v>40</v>
      </c>
      <c r="W13" s="39" t="s">
        <v>70</v>
      </c>
      <c r="X13" s="39" t="s">
        <v>71</v>
      </c>
      <c r="Y13" s="49">
        <v>2</v>
      </c>
      <c r="Z13" s="49">
        <v>2</v>
      </c>
      <c r="AA13" s="49">
        <v>3</v>
      </c>
      <c r="AB13" s="49"/>
      <c r="AC13" s="40">
        <f t="shared" si="6"/>
        <v>7</v>
      </c>
      <c r="AD13" s="135">
        <f t="shared" si="2"/>
        <v>17</v>
      </c>
      <c r="AE13" s="39" t="s">
        <v>79</v>
      </c>
      <c r="AF13" s="39"/>
      <c r="AG13" s="56"/>
      <c r="AH13" s="56"/>
    </row>
    <row r="14" spans="1:34" s="134" customFormat="1" ht="204.6" x14ac:dyDescent="0.25">
      <c r="A14" s="38" t="s">
        <v>81</v>
      </c>
      <c r="B14" s="39" t="s">
        <v>41</v>
      </c>
      <c r="C14" s="39" t="s">
        <v>45</v>
      </c>
      <c r="D14" s="40" t="s">
        <v>84</v>
      </c>
      <c r="E14" s="39" t="s">
        <v>85</v>
      </c>
      <c r="F14" s="39" t="s">
        <v>88</v>
      </c>
      <c r="G14" s="90">
        <v>10.030099999999999</v>
      </c>
      <c r="H14" s="39" t="s">
        <v>90</v>
      </c>
      <c r="I14" s="39" t="s">
        <v>92</v>
      </c>
      <c r="J14" s="80">
        <f>22.3286862792*2080</f>
        <v>46443.667460735996</v>
      </c>
      <c r="K14" s="80">
        <f>47.1382738162*2080</f>
        <v>98047.609537696</v>
      </c>
      <c r="L14" s="45" t="s">
        <v>95</v>
      </c>
      <c r="M14" s="45">
        <f t="shared" si="7"/>
        <v>445</v>
      </c>
      <c r="N14" s="39" t="s">
        <v>96</v>
      </c>
      <c r="O14" s="38">
        <v>3</v>
      </c>
      <c r="P14" s="38">
        <v>1</v>
      </c>
      <c r="Q14" s="38">
        <v>2</v>
      </c>
      <c r="R14" s="38">
        <v>3</v>
      </c>
      <c r="S14" s="38">
        <v>1</v>
      </c>
      <c r="T14" s="40">
        <f t="shared" si="1"/>
        <v>10</v>
      </c>
      <c r="U14" s="47" t="s">
        <v>97</v>
      </c>
      <c r="V14" s="39">
        <v>50</v>
      </c>
      <c r="W14" s="39" t="s">
        <v>70</v>
      </c>
      <c r="X14" s="39" t="s">
        <v>71</v>
      </c>
      <c r="Y14" s="49">
        <v>2</v>
      </c>
      <c r="Z14" s="49">
        <v>2</v>
      </c>
      <c r="AA14" s="49">
        <v>3</v>
      </c>
      <c r="AB14" s="49"/>
      <c r="AC14" s="40">
        <f t="shared" si="6"/>
        <v>7</v>
      </c>
      <c r="AD14" s="135">
        <f t="shared" si="2"/>
        <v>17</v>
      </c>
      <c r="AE14" s="39" t="s">
        <v>79</v>
      </c>
      <c r="AF14" s="39"/>
      <c r="AG14" s="56"/>
      <c r="AH14" s="56"/>
    </row>
    <row r="15" spans="1:34" s="134" customFormat="1" ht="223.2" x14ac:dyDescent="0.25">
      <c r="A15" s="38" t="s">
        <v>100</v>
      </c>
      <c r="B15" s="39" t="s">
        <v>41</v>
      </c>
      <c r="C15" s="39" t="s">
        <v>45</v>
      </c>
      <c r="D15" s="40" t="s">
        <v>104</v>
      </c>
      <c r="E15" s="39" t="s">
        <v>105</v>
      </c>
      <c r="F15" s="39" t="s">
        <v>106</v>
      </c>
      <c r="G15" s="39">
        <v>15.1302</v>
      </c>
      <c r="H15" s="39" t="s">
        <v>108</v>
      </c>
      <c r="I15" s="39" t="s">
        <v>109</v>
      </c>
      <c r="J15" s="39" t="s">
        <v>110</v>
      </c>
      <c r="K15" s="80">
        <v>69388.800000000003</v>
      </c>
      <c r="L15" s="39">
        <v>844</v>
      </c>
      <c r="M15" s="45">
        <f t="shared" si="7"/>
        <v>422</v>
      </c>
      <c r="N15" s="39" t="s">
        <v>67</v>
      </c>
      <c r="O15" s="38">
        <v>2</v>
      </c>
      <c r="P15" s="38">
        <v>1</v>
      </c>
      <c r="Q15" s="38">
        <v>3</v>
      </c>
      <c r="R15" s="38">
        <v>3</v>
      </c>
      <c r="S15" s="38">
        <v>1</v>
      </c>
      <c r="T15" s="40">
        <f t="shared" si="1"/>
        <v>10</v>
      </c>
      <c r="U15" s="47" t="s">
        <v>111</v>
      </c>
      <c r="V15" s="39">
        <v>150</v>
      </c>
      <c r="W15" s="39" t="s">
        <v>70</v>
      </c>
      <c r="X15" s="39" t="s">
        <v>71</v>
      </c>
      <c r="Y15" s="49">
        <v>3</v>
      </c>
      <c r="Z15" s="49">
        <v>3</v>
      </c>
      <c r="AA15" s="49">
        <v>3</v>
      </c>
      <c r="AB15" s="49"/>
      <c r="AC15" s="40">
        <f t="shared" si="6"/>
        <v>9</v>
      </c>
      <c r="AD15" s="135">
        <f t="shared" si="2"/>
        <v>19</v>
      </c>
      <c r="AE15" s="39" t="s">
        <v>79</v>
      </c>
      <c r="AF15" s="39"/>
      <c r="AG15" s="56"/>
      <c r="AH15" s="56"/>
    </row>
    <row r="16" spans="1:34" s="134" customFormat="1" ht="279" x14ac:dyDescent="0.25">
      <c r="A16" s="38" t="s">
        <v>113</v>
      </c>
      <c r="B16" s="39" t="s">
        <v>41</v>
      </c>
      <c r="C16" s="39" t="s">
        <v>45</v>
      </c>
      <c r="D16" s="40" t="s">
        <v>114</v>
      </c>
      <c r="E16" s="39" t="s">
        <v>116</v>
      </c>
      <c r="F16" s="39" t="s">
        <v>106</v>
      </c>
      <c r="G16" s="39">
        <v>15.1302</v>
      </c>
      <c r="H16" s="39" t="s">
        <v>108</v>
      </c>
      <c r="I16" s="39" t="s">
        <v>109</v>
      </c>
      <c r="J16" s="39" t="s">
        <v>110</v>
      </c>
      <c r="K16" s="80">
        <v>69388.800000000003</v>
      </c>
      <c r="L16" s="39">
        <v>844</v>
      </c>
      <c r="M16" s="45">
        <f t="shared" si="7"/>
        <v>422</v>
      </c>
      <c r="N16" s="39" t="s">
        <v>67</v>
      </c>
      <c r="O16" s="38">
        <v>2</v>
      </c>
      <c r="P16" s="38">
        <v>1</v>
      </c>
      <c r="Q16" s="38">
        <v>3</v>
      </c>
      <c r="R16" s="38">
        <v>3</v>
      </c>
      <c r="S16" s="38">
        <v>1</v>
      </c>
      <c r="T16" s="40">
        <f t="shared" si="1"/>
        <v>10</v>
      </c>
      <c r="U16" s="47" t="s">
        <v>122</v>
      </c>
      <c r="V16" s="39">
        <v>60</v>
      </c>
      <c r="W16" s="39" t="s">
        <v>78</v>
      </c>
      <c r="X16" s="39" t="s">
        <v>71</v>
      </c>
      <c r="Y16" s="49">
        <v>3</v>
      </c>
      <c r="Z16" s="49">
        <v>2</v>
      </c>
      <c r="AA16" s="49">
        <v>3</v>
      </c>
      <c r="AB16" s="49"/>
      <c r="AC16" s="40">
        <f t="shared" si="6"/>
        <v>8</v>
      </c>
      <c r="AD16" s="135">
        <f t="shared" si="2"/>
        <v>18</v>
      </c>
      <c r="AE16" s="39" t="s">
        <v>79</v>
      </c>
      <c r="AF16" s="39"/>
      <c r="AG16" s="56"/>
      <c r="AH16" s="56"/>
    </row>
    <row r="17" spans="1:34" s="134" customFormat="1" ht="204.6" x14ac:dyDescent="0.25">
      <c r="A17" s="38" t="s">
        <v>124</v>
      </c>
      <c r="B17" s="39" t="s">
        <v>41</v>
      </c>
      <c r="C17" s="39" t="s">
        <v>45</v>
      </c>
      <c r="D17" s="40" t="s">
        <v>125</v>
      </c>
      <c r="E17" s="39" t="s">
        <v>85</v>
      </c>
      <c r="F17" s="39" t="s">
        <v>88</v>
      </c>
      <c r="G17" s="90">
        <v>10.030099999999999</v>
      </c>
      <c r="H17" s="39" t="s">
        <v>90</v>
      </c>
      <c r="I17" s="39" t="s">
        <v>92</v>
      </c>
      <c r="J17" s="80">
        <f>22.3286862792*2080</f>
        <v>46443.667460735996</v>
      </c>
      <c r="K17" s="80">
        <f>47.1382738162*2080</f>
        <v>98047.609537696</v>
      </c>
      <c r="L17" s="45" t="s">
        <v>95</v>
      </c>
      <c r="M17" s="45">
        <f t="shared" si="7"/>
        <v>445</v>
      </c>
      <c r="N17" s="39" t="s">
        <v>130</v>
      </c>
      <c r="O17" s="38">
        <v>3</v>
      </c>
      <c r="P17" s="38">
        <v>1</v>
      </c>
      <c r="Q17" s="38">
        <v>3</v>
      </c>
      <c r="R17" s="38">
        <v>3</v>
      </c>
      <c r="S17" s="38">
        <v>1</v>
      </c>
      <c r="T17" s="40">
        <f t="shared" si="1"/>
        <v>11</v>
      </c>
      <c r="U17" s="47" t="s">
        <v>97</v>
      </c>
      <c r="V17" s="39">
        <v>150</v>
      </c>
      <c r="W17" s="39" t="s">
        <v>70</v>
      </c>
      <c r="X17" s="39" t="s">
        <v>71</v>
      </c>
      <c r="Y17" s="49">
        <v>3</v>
      </c>
      <c r="Z17" s="49">
        <v>3</v>
      </c>
      <c r="AA17" s="49">
        <v>3</v>
      </c>
      <c r="AB17" s="49"/>
      <c r="AC17" s="40">
        <f t="shared" si="6"/>
        <v>9</v>
      </c>
      <c r="AD17" s="135">
        <f t="shared" si="2"/>
        <v>20</v>
      </c>
      <c r="AE17" s="39" t="s">
        <v>79</v>
      </c>
      <c r="AF17" s="39"/>
      <c r="AG17" s="56"/>
      <c r="AH17" s="56"/>
    </row>
    <row r="18" spans="1:34" s="134" customFormat="1" ht="223.2" x14ac:dyDescent="0.25">
      <c r="A18" s="38" t="s">
        <v>133</v>
      </c>
      <c r="B18" s="39" t="s">
        <v>41</v>
      </c>
      <c r="C18" s="56" t="s">
        <v>45</v>
      </c>
      <c r="D18" s="40" t="s">
        <v>135</v>
      </c>
      <c r="E18" s="39" t="s">
        <v>137</v>
      </c>
      <c r="F18" s="39" t="s">
        <v>50</v>
      </c>
      <c r="G18" s="39">
        <v>47.030299999999997</v>
      </c>
      <c r="H18" s="39" t="s">
        <v>56</v>
      </c>
      <c r="I18" s="39" t="s">
        <v>58</v>
      </c>
      <c r="J18" s="53">
        <v>38625.599999999999</v>
      </c>
      <c r="K18" s="126">
        <v>62524.800000000003</v>
      </c>
      <c r="L18" s="54">
        <v>1438</v>
      </c>
      <c r="M18" s="45">
        <f t="shared" si="7"/>
        <v>719</v>
      </c>
      <c r="N18" s="39" t="s">
        <v>67</v>
      </c>
      <c r="O18" s="38">
        <v>2</v>
      </c>
      <c r="P18" s="38">
        <v>2</v>
      </c>
      <c r="Q18" s="38">
        <v>3</v>
      </c>
      <c r="R18" s="38">
        <v>3</v>
      </c>
      <c r="S18" s="38">
        <v>1</v>
      </c>
      <c r="T18" s="40">
        <f t="shared" si="1"/>
        <v>11</v>
      </c>
      <c r="U18" s="47" t="s">
        <v>73</v>
      </c>
      <c r="V18" s="39">
        <v>80</v>
      </c>
      <c r="W18" s="39" t="s">
        <v>70</v>
      </c>
      <c r="X18" s="39" t="s">
        <v>71</v>
      </c>
      <c r="Y18" s="49">
        <v>2</v>
      </c>
      <c r="Z18" s="49">
        <v>2</v>
      </c>
      <c r="AA18" s="49">
        <v>3</v>
      </c>
      <c r="AB18" s="49"/>
      <c r="AC18" s="40">
        <f t="shared" si="6"/>
        <v>7</v>
      </c>
      <c r="AD18" s="135">
        <f t="shared" si="2"/>
        <v>18</v>
      </c>
      <c r="AE18" s="39" t="s">
        <v>79</v>
      </c>
      <c r="AF18" s="39"/>
      <c r="AG18" s="56"/>
      <c r="AH18" s="56"/>
    </row>
    <row r="19" spans="1:34" s="134" customFormat="1" ht="223.2" x14ac:dyDescent="0.25">
      <c r="A19" s="38" t="s">
        <v>144</v>
      </c>
      <c r="B19" s="39" t="s">
        <v>41</v>
      </c>
      <c r="C19" s="39" t="s">
        <v>45</v>
      </c>
      <c r="D19" s="40" t="s">
        <v>145</v>
      </c>
      <c r="E19" s="39" t="s">
        <v>137</v>
      </c>
      <c r="F19" s="39" t="s">
        <v>50</v>
      </c>
      <c r="G19" s="39">
        <v>47.030299999999997</v>
      </c>
      <c r="H19" s="39" t="s">
        <v>56</v>
      </c>
      <c r="I19" s="39" t="s">
        <v>58</v>
      </c>
      <c r="J19" s="53">
        <v>38625.599999999999</v>
      </c>
      <c r="K19" s="126">
        <v>62524.800000000003</v>
      </c>
      <c r="L19" s="54">
        <v>1438</v>
      </c>
      <c r="M19" s="45">
        <f t="shared" si="7"/>
        <v>719</v>
      </c>
      <c r="N19" s="39" t="s">
        <v>67</v>
      </c>
      <c r="O19" s="38">
        <v>2</v>
      </c>
      <c r="P19" s="38">
        <v>2</v>
      </c>
      <c r="Q19" s="38">
        <v>3</v>
      </c>
      <c r="R19" s="38">
        <v>3</v>
      </c>
      <c r="S19" s="38">
        <v>1</v>
      </c>
      <c r="T19" s="40">
        <f t="shared" si="1"/>
        <v>11</v>
      </c>
      <c r="U19" s="47" t="s">
        <v>73</v>
      </c>
      <c r="V19" s="39">
        <v>80</v>
      </c>
      <c r="W19" s="39" t="s">
        <v>70</v>
      </c>
      <c r="X19" s="39" t="s">
        <v>71</v>
      </c>
      <c r="Y19" s="49">
        <v>2</v>
      </c>
      <c r="Z19" s="49">
        <v>2</v>
      </c>
      <c r="AA19" s="49">
        <v>3</v>
      </c>
      <c r="AB19" s="49"/>
      <c r="AC19" s="40">
        <f t="shared" si="6"/>
        <v>7</v>
      </c>
      <c r="AD19" s="135">
        <f t="shared" si="2"/>
        <v>18</v>
      </c>
      <c r="AE19" s="39" t="s">
        <v>79</v>
      </c>
      <c r="AF19" s="39"/>
      <c r="AG19" s="56"/>
      <c r="AH19" s="56"/>
    </row>
    <row r="20" spans="1:34" s="134" customFormat="1" ht="223.2" x14ac:dyDescent="0.25">
      <c r="A20" s="38" t="s">
        <v>147</v>
      </c>
      <c r="B20" s="39" t="s">
        <v>41</v>
      </c>
      <c r="C20" s="39" t="s">
        <v>45</v>
      </c>
      <c r="D20" s="40" t="s">
        <v>148</v>
      </c>
      <c r="E20" s="39" t="s">
        <v>137</v>
      </c>
      <c r="F20" s="39" t="s">
        <v>50</v>
      </c>
      <c r="G20" s="39">
        <v>47.030299999999997</v>
      </c>
      <c r="H20" s="39" t="s">
        <v>56</v>
      </c>
      <c r="I20" s="39" t="s">
        <v>58</v>
      </c>
      <c r="J20" s="53">
        <v>38625.599999999999</v>
      </c>
      <c r="K20" s="126">
        <v>62524.800000000003</v>
      </c>
      <c r="L20" s="54">
        <v>1438</v>
      </c>
      <c r="M20" s="45">
        <f t="shared" si="7"/>
        <v>719</v>
      </c>
      <c r="N20" s="39" t="s">
        <v>67</v>
      </c>
      <c r="O20" s="38">
        <v>2</v>
      </c>
      <c r="P20" s="38">
        <v>2</v>
      </c>
      <c r="Q20" s="38">
        <v>3</v>
      </c>
      <c r="R20" s="38">
        <v>2</v>
      </c>
      <c r="S20" s="38">
        <v>1</v>
      </c>
      <c r="T20" s="40">
        <f t="shared" si="1"/>
        <v>10</v>
      </c>
      <c r="U20" s="47" t="s">
        <v>73</v>
      </c>
      <c r="V20" s="39">
        <v>40</v>
      </c>
      <c r="W20" s="39" t="s">
        <v>70</v>
      </c>
      <c r="X20" s="39" t="s">
        <v>71</v>
      </c>
      <c r="Y20" s="49">
        <v>2</v>
      </c>
      <c r="Z20" s="49">
        <v>2</v>
      </c>
      <c r="AA20" s="49">
        <v>3</v>
      </c>
      <c r="AB20" s="49"/>
      <c r="AC20" s="40">
        <f t="shared" si="6"/>
        <v>7</v>
      </c>
      <c r="AD20" s="135">
        <f t="shared" si="2"/>
        <v>17</v>
      </c>
      <c r="AE20" s="39" t="s">
        <v>79</v>
      </c>
      <c r="AF20" s="39"/>
      <c r="AG20" s="56"/>
      <c r="AH20" s="56"/>
    </row>
    <row r="21" spans="1:34" s="134" customFormat="1" ht="223.2" x14ac:dyDescent="0.25">
      <c r="A21" s="38" t="s">
        <v>149</v>
      </c>
      <c r="B21" s="39" t="s">
        <v>41</v>
      </c>
      <c r="C21" s="39" t="s">
        <v>45</v>
      </c>
      <c r="D21" s="40" t="s">
        <v>150</v>
      </c>
      <c r="E21" s="39" t="s">
        <v>137</v>
      </c>
      <c r="F21" s="39" t="s">
        <v>50</v>
      </c>
      <c r="G21" s="39">
        <v>47.030299999999997</v>
      </c>
      <c r="H21" s="39" t="s">
        <v>56</v>
      </c>
      <c r="I21" s="39" t="s">
        <v>58</v>
      </c>
      <c r="J21" s="53">
        <v>38625.599999999999</v>
      </c>
      <c r="K21" s="126">
        <v>62524.800000000003</v>
      </c>
      <c r="L21" s="54">
        <v>1438</v>
      </c>
      <c r="M21" s="45">
        <f t="shared" si="7"/>
        <v>719</v>
      </c>
      <c r="N21" s="39" t="s">
        <v>67</v>
      </c>
      <c r="O21" s="38">
        <v>2</v>
      </c>
      <c r="P21" s="38">
        <v>2</v>
      </c>
      <c r="Q21" s="38">
        <v>3</v>
      </c>
      <c r="R21" s="38">
        <v>2</v>
      </c>
      <c r="S21" s="38">
        <v>1</v>
      </c>
      <c r="T21" s="40">
        <f t="shared" si="1"/>
        <v>10</v>
      </c>
      <c r="U21" s="47" t="s">
        <v>73</v>
      </c>
      <c r="V21" s="39">
        <v>40</v>
      </c>
      <c r="W21" s="39" t="s">
        <v>70</v>
      </c>
      <c r="X21" s="39" t="s">
        <v>71</v>
      </c>
      <c r="Y21" s="49">
        <v>2</v>
      </c>
      <c r="Z21" s="49">
        <v>2</v>
      </c>
      <c r="AA21" s="49">
        <v>3</v>
      </c>
      <c r="AB21" s="49"/>
      <c r="AC21" s="40">
        <f t="shared" si="6"/>
        <v>7</v>
      </c>
      <c r="AD21" s="135">
        <f t="shared" si="2"/>
        <v>17</v>
      </c>
      <c r="AE21" s="39" t="s">
        <v>79</v>
      </c>
      <c r="AF21" s="39"/>
      <c r="AG21" s="56"/>
      <c r="AH21" s="56"/>
    </row>
    <row r="22" spans="1:34" s="134" customFormat="1" ht="204.6" x14ac:dyDescent="0.25">
      <c r="A22" s="38" t="s">
        <v>151</v>
      </c>
      <c r="B22" s="39" t="s">
        <v>41</v>
      </c>
      <c r="C22" s="39" t="s">
        <v>45</v>
      </c>
      <c r="D22" s="40" t="s">
        <v>152</v>
      </c>
      <c r="E22" s="39" t="s">
        <v>153</v>
      </c>
      <c r="F22" s="39" t="s">
        <v>57</v>
      </c>
      <c r="G22" s="39">
        <v>47.0105</v>
      </c>
      <c r="H22" s="39" t="s">
        <v>59</v>
      </c>
      <c r="I22" s="39" t="s">
        <v>60</v>
      </c>
      <c r="J22" s="53">
        <v>37481.599999999999</v>
      </c>
      <c r="K22" s="80">
        <v>61963.199999999997</v>
      </c>
      <c r="L22" s="39">
        <v>786</v>
      </c>
      <c r="M22" s="45">
        <f t="shared" si="7"/>
        <v>393</v>
      </c>
      <c r="N22" s="39" t="s">
        <v>67</v>
      </c>
      <c r="O22" s="38">
        <v>2</v>
      </c>
      <c r="P22" s="38">
        <v>1</v>
      </c>
      <c r="Q22" s="38">
        <v>3</v>
      </c>
      <c r="R22" s="38">
        <v>3</v>
      </c>
      <c r="S22" s="38">
        <v>1</v>
      </c>
      <c r="T22" s="40">
        <f t="shared" si="1"/>
        <v>10</v>
      </c>
      <c r="U22" s="47" t="s">
        <v>69</v>
      </c>
      <c r="V22" s="39">
        <v>120</v>
      </c>
      <c r="W22" s="39" t="s">
        <v>70</v>
      </c>
      <c r="X22" s="39" t="s">
        <v>71</v>
      </c>
      <c r="Y22" s="38">
        <v>2</v>
      </c>
      <c r="Z22" s="38">
        <v>3</v>
      </c>
      <c r="AA22" s="38">
        <v>3</v>
      </c>
      <c r="AB22" s="49"/>
      <c r="AC22" s="40">
        <f t="shared" si="6"/>
        <v>8</v>
      </c>
      <c r="AD22" s="135">
        <f t="shared" si="2"/>
        <v>18</v>
      </c>
      <c r="AE22" s="39" t="s">
        <v>79</v>
      </c>
      <c r="AF22" s="39"/>
      <c r="AG22" s="56"/>
      <c r="AH22" s="56"/>
    </row>
    <row r="23" spans="1:34" s="134" customFormat="1" ht="223.2" x14ac:dyDescent="0.25">
      <c r="A23" s="38" t="s">
        <v>154</v>
      </c>
      <c r="B23" s="39" t="s">
        <v>41</v>
      </c>
      <c r="C23" s="39" t="s">
        <v>45</v>
      </c>
      <c r="D23" s="40" t="s">
        <v>155</v>
      </c>
      <c r="E23" s="39" t="s">
        <v>156</v>
      </c>
      <c r="F23" s="39" t="s">
        <v>157</v>
      </c>
      <c r="G23" s="39">
        <v>15.061299999999999</v>
      </c>
      <c r="H23" s="39" t="s">
        <v>56</v>
      </c>
      <c r="I23" s="39" t="s">
        <v>58</v>
      </c>
      <c r="J23" s="53">
        <v>39603.199999999997</v>
      </c>
      <c r="K23" s="126">
        <v>87796.800000000003</v>
      </c>
      <c r="L23" s="54">
        <v>1438</v>
      </c>
      <c r="M23" s="45">
        <f t="shared" si="7"/>
        <v>719</v>
      </c>
      <c r="N23" s="39" t="s">
        <v>67</v>
      </c>
      <c r="O23" s="38">
        <v>2</v>
      </c>
      <c r="P23" s="38">
        <v>2</v>
      </c>
      <c r="Q23" s="38">
        <v>3</v>
      </c>
      <c r="R23" s="38">
        <v>3</v>
      </c>
      <c r="S23" s="38">
        <v>1</v>
      </c>
      <c r="T23" s="40">
        <f t="shared" si="1"/>
        <v>11</v>
      </c>
      <c r="U23" s="47" t="s">
        <v>94</v>
      </c>
      <c r="V23" s="39">
        <v>160</v>
      </c>
      <c r="W23" s="39" t="s">
        <v>70</v>
      </c>
      <c r="X23" s="39" t="s">
        <v>71</v>
      </c>
      <c r="Y23" s="49">
        <v>2</v>
      </c>
      <c r="Z23" s="49">
        <v>3</v>
      </c>
      <c r="AA23" s="49">
        <v>3</v>
      </c>
      <c r="AB23" s="49"/>
      <c r="AC23" s="40">
        <f t="shared" si="6"/>
        <v>8</v>
      </c>
      <c r="AD23" s="135">
        <f t="shared" si="2"/>
        <v>19</v>
      </c>
      <c r="AE23" s="39" t="s">
        <v>79</v>
      </c>
      <c r="AF23" s="39"/>
      <c r="AG23" s="56"/>
      <c r="AH23" s="56"/>
    </row>
    <row r="24" spans="1:34" s="134" customFormat="1" ht="223.2" x14ac:dyDescent="0.25">
      <c r="A24" s="38" t="s">
        <v>169</v>
      </c>
      <c r="B24" s="39" t="s">
        <v>41</v>
      </c>
      <c r="C24" s="39" t="s">
        <v>45</v>
      </c>
      <c r="D24" s="40" t="s">
        <v>170</v>
      </c>
      <c r="E24" s="39" t="s">
        <v>171</v>
      </c>
      <c r="F24" s="39" t="s">
        <v>50</v>
      </c>
      <c r="G24" s="39">
        <v>47.030299999999997</v>
      </c>
      <c r="H24" s="39" t="s">
        <v>56</v>
      </c>
      <c r="I24" s="39" t="s">
        <v>58</v>
      </c>
      <c r="J24" s="53">
        <v>38625.599999999999</v>
      </c>
      <c r="K24" s="126">
        <v>62524.800000000003</v>
      </c>
      <c r="L24" s="54">
        <v>1438</v>
      </c>
      <c r="M24" s="45">
        <f t="shared" si="7"/>
        <v>719</v>
      </c>
      <c r="N24" s="39" t="s">
        <v>67</v>
      </c>
      <c r="O24" s="38">
        <v>2</v>
      </c>
      <c r="P24" s="38">
        <v>2</v>
      </c>
      <c r="Q24" s="38">
        <v>3</v>
      </c>
      <c r="R24" s="38">
        <v>3</v>
      </c>
      <c r="S24" s="38">
        <v>1</v>
      </c>
      <c r="T24" s="40">
        <f t="shared" si="1"/>
        <v>11</v>
      </c>
      <c r="U24" s="47" t="s">
        <v>73</v>
      </c>
      <c r="V24" s="39">
        <v>150</v>
      </c>
      <c r="W24" s="39" t="s">
        <v>70</v>
      </c>
      <c r="X24" s="39" t="s">
        <v>71</v>
      </c>
      <c r="Y24" s="49">
        <v>2</v>
      </c>
      <c r="Z24" s="49">
        <v>3</v>
      </c>
      <c r="AA24" s="49">
        <v>3</v>
      </c>
      <c r="AB24" s="49"/>
      <c r="AC24" s="40">
        <f t="shared" si="6"/>
        <v>8</v>
      </c>
      <c r="AD24" s="135">
        <f t="shared" si="2"/>
        <v>19</v>
      </c>
      <c r="AE24" s="39" t="s">
        <v>79</v>
      </c>
      <c r="AF24" s="39"/>
      <c r="AG24" s="56"/>
      <c r="AH24" s="56"/>
    </row>
    <row r="25" spans="1:34" s="134" customFormat="1" ht="223.2" x14ac:dyDescent="0.25">
      <c r="A25" s="38" t="s">
        <v>181</v>
      </c>
      <c r="B25" s="39" t="s">
        <v>41</v>
      </c>
      <c r="C25" s="39" t="s">
        <v>45</v>
      </c>
      <c r="D25" s="40" t="s">
        <v>170</v>
      </c>
      <c r="E25" s="39" t="s">
        <v>171</v>
      </c>
      <c r="F25" s="39" t="s">
        <v>106</v>
      </c>
      <c r="G25" s="39">
        <v>15.1302</v>
      </c>
      <c r="H25" s="39" t="s">
        <v>108</v>
      </c>
      <c r="I25" s="39" t="s">
        <v>109</v>
      </c>
      <c r="J25" s="56" t="s">
        <v>110</v>
      </c>
      <c r="K25" s="80">
        <v>69388.800000000003</v>
      </c>
      <c r="L25" s="39">
        <v>844</v>
      </c>
      <c r="M25" s="45">
        <f t="shared" si="7"/>
        <v>422</v>
      </c>
      <c r="N25" s="39" t="s">
        <v>67</v>
      </c>
      <c r="O25" s="38">
        <v>2</v>
      </c>
      <c r="P25" s="38">
        <v>1</v>
      </c>
      <c r="Q25" s="38">
        <v>3</v>
      </c>
      <c r="R25" s="38">
        <v>3</v>
      </c>
      <c r="S25" s="38">
        <v>1</v>
      </c>
      <c r="T25" s="40">
        <f t="shared" si="1"/>
        <v>10</v>
      </c>
      <c r="U25" s="47" t="s">
        <v>111</v>
      </c>
      <c r="V25" s="39">
        <v>150</v>
      </c>
      <c r="W25" s="39" t="s">
        <v>70</v>
      </c>
      <c r="X25" s="39" t="s">
        <v>71</v>
      </c>
      <c r="Y25" s="49">
        <v>2</v>
      </c>
      <c r="Z25" s="49">
        <v>3</v>
      </c>
      <c r="AA25" s="49">
        <v>3</v>
      </c>
      <c r="AB25" s="49"/>
      <c r="AC25" s="40">
        <f t="shared" si="6"/>
        <v>8</v>
      </c>
      <c r="AD25" s="135">
        <f t="shared" si="2"/>
        <v>18</v>
      </c>
      <c r="AE25" s="39" t="s">
        <v>79</v>
      </c>
      <c r="AF25" s="39"/>
      <c r="AG25" s="56"/>
      <c r="AH25" s="56"/>
    </row>
    <row r="26" spans="1:34" s="134" customFormat="1" ht="223.2" x14ac:dyDescent="0.25">
      <c r="A26" s="38" t="s">
        <v>189</v>
      </c>
      <c r="B26" s="39" t="s">
        <v>41</v>
      </c>
      <c r="C26" s="39" t="s">
        <v>45</v>
      </c>
      <c r="D26" s="40" t="s">
        <v>191</v>
      </c>
      <c r="E26" s="39" t="s">
        <v>192</v>
      </c>
      <c r="F26" s="39" t="s">
        <v>50</v>
      </c>
      <c r="G26" s="39">
        <v>47.030299999999997</v>
      </c>
      <c r="H26" s="39" t="s">
        <v>56</v>
      </c>
      <c r="I26" s="39" t="s">
        <v>58</v>
      </c>
      <c r="J26" s="53">
        <v>38625.599999999999</v>
      </c>
      <c r="K26" s="126">
        <v>63772.800000000003</v>
      </c>
      <c r="L26" s="54">
        <v>1438</v>
      </c>
      <c r="M26" s="45">
        <f t="shared" si="7"/>
        <v>719</v>
      </c>
      <c r="N26" s="39" t="s">
        <v>67</v>
      </c>
      <c r="O26" s="38">
        <v>2</v>
      </c>
      <c r="P26" s="38">
        <v>2</v>
      </c>
      <c r="Q26" s="38">
        <v>3</v>
      </c>
      <c r="R26" s="38">
        <v>2</v>
      </c>
      <c r="S26" s="38">
        <v>1</v>
      </c>
      <c r="T26" s="40">
        <f t="shared" si="1"/>
        <v>10</v>
      </c>
      <c r="U26" s="47" t="s">
        <v>73</v>
      </c>
      <c r="V26" s="39">
        <v>120</v>
      </c>
      <c r="W26" s="39" t="s">
        <v>70</v>
      </c>
      <c r="X26" s="39" t="s">
        <v>71</v>
      </c>
      <c r="Y26" s="49">
        <v>2</v>
      </c>
      <c r="Z26" s="49">
        <v>3</v>
      </c>
      <c r="AA26" s="49">
        <v>3</v>
      </c>
      <c r="AB26" s="49"/>
      <c r="AC26" s="40">
        <f t="shared" si="6"/>
        <v>8</v>
      </c>
      <c r="AD26" s="135">
        <f t="shared" si="2"/>
        <v>18</v>
      </c>
      <c r="AE26" s="39" t="s">
        <v>79</v>
      </c>
      <c r="AF26" s="39"/>
      <c r="AG26" s="56"/>
      <c r="AH26" s="56"/>
    </row>
    <row r="27" spans="1:34" s="134" customFormat="1" ht="223.2" x14ac:dyDescent="0.25">
      <c r="A27" s="38" t="s">
        <v>197</v>
      </c>
      <c r="B27" s="39" t="s">
        <v>41</v>
      </c>
      <c r="C27" s="39" t="s">
        <v>45</v>
      </c>
      <c r="D27" s="40" t="s">
        <v>198</v>
      </c>
      <c r="E27" s="39" t="s">
        <v>85</v>
      </c>
      <c r="F27" s="39" t="s">
        <v>106</v>
      </c>
      <c r="G27" s="39">
        <v>15.1302</v>
      </c>
      <c r="H27" s="39" t="s">
        <v>108</v>
      </c>
      <c r="I27" s="39" t="s">
        <v>109</v>
      </c>
      <c r="J27" s="39" t="s">
        <v>110</v>
      </c>
      <c r="K27" s="80">
        <v>65416</v>
      </c>
      <c r="L27" s="39">
        <v>844</v>
      </c>
      <c r="M27" s="45">
        <f t="shared" si="7"/>
        <v>422</v>
      </c>
      <c r="N27" s="39" t="s">
        <v>201</v>
      </c>
      <c r="O27" s="38">
        <v>2</v>
      </c>
      <c r="P27" s="38">
        <v>1</v>
      </c>
      <c r="Q27" s="38">
        <v>3</v>
      </c>
      <c r="R27" s="38">
        <v>3</v>
      </c>
      <c r="S27" s="38">
        <v>1</v>
      </c>
      <c r="T27" s="40">
        <f t="shared" si="1"/>
        <v>10</v>
      </c>
      <c r="U27" s="47" t="s">
        <v>111</v>
      </c>
      <c r="V27" s="39">
        <v>150</v>
      </c>
      <c r="W27" s="39" t="s">
        <v>70</v>
      </c>
      <c r="X27" s="39" t="s">
        <v>71</v>
      </c>
      <c r="Y27" s="49">
        <v>3</v>
      </c>
      <c r="Z27" s="49">
        <v>3</v>
      </c>
      <c r="AA27" s="49">
        <v>3</v>
      </c>
      <c r="AB27" s="49"/>
      <c r="AC27" s="40">
        <f t="shared" si="6"/>
        <v>9</v>
      </c>
      <c r="AD27" s="135">
        <f t="shared" si="2"/>
        <v>19</v>
      </c>
      <c r="AE27" s="39" t="s">
        <v>79</v>
      </c>
      <c r="AF27" s="39"/>
      <c r="AG27" s="56"/>
      <c r="AH27" s="56"/>
    </row>
    <row r="28" spans="1:34" s="134" customFormat="1" ht="223.2" x14ac:dyDescent="0.25">
      <c r="A28" s="38" t="s">
        <v>213</v>
      </c>
      <c r="B28" s="39" t="s">
        <v>41</v>
      </c>
      <c r="C28" s="39" t="s">
        <v>45</v>
      </c>
      <c r="D28" s="40" t="s">
        <v>214</v>
      </c>
      <c r="E28" s="39" t="s">
        <v>85</v>
      </c>
      <c r="F28" s="39" t="s">
        <v>106</v>
      </c>
      <c r="G28" s="39">
        <v>15.1302</v>
      </c>
      <c r="H28" s="39" t="s">
        <v>108</v>
      </c>
      <c r="I28" s="39" t="s">
        <v>109</v>
      </c>
      <c r="J28" s="39" t="s">
        <v>110</v>
      </c>
      <c r="K28" s="80">
        <v>65416</v>
      </c>
      <c r="L28" s="39">
        <v>844</v>
      </c>
      <c r="M28" s="45">
        <f t="shared" si="7"/>
        <v>422</v>
      </c>
      <c r="N28" s="39" t="s">
        <v>201</v>
      </c>
      <c r="O28" s="38">
        <v>2</v>
      </c>
      <c r="P28" s="38">
        <v>1</v>
      </c>
      <c r="Q28" s="38">
        <v>3</v>
      </c>
      <c r="R28" s="38">
        <v>3</v>
      </c>
      <c r="S28" s="38">
        <v>1</v>
      </c>
      <c r="T28" s="40">
        <f t="shared" si="1"/>
        <v>10</v>
      </c>
      <c r="U28" s="47" t="s">
        <v>111</v>
      </c>
      <c r="V28" s="39">
        <v>50</v>
      </c>
      <c r="W28" s="39" t="s">
        <v>70</v>
      </c>
      <c r="X28" s="39" t="s">
        <v>71</v>
      </c>
      <c r="Y28" s="49">
        <v>2</v>
      </c>
      <c r="Z28" s="49">
        <v>2</v>
      </c>
      <c r="AA28" s="49">
        <v>3</v>
      </c>
      <c r="AB28" s="49"/>
      <c r="AC28" s="40">
        <f t="shared" si="6"/>
        <v>7</v>
      </c>
      <c r="AD28" s="135">
        <f t="shared" si="2"/>
        <v>17</v>
      </c>
      <c r="AE28" s="39" t="s">
        <v>79</v>
      </c>
      <c r="AF28" s="39"/>
      <c r="AG28" s="56"/>
      <c r="AH28" s="56"/>
    </row>
    <row r="29" spans="1:34" s="134" customFormat="1" ht="223.2" x14ac:dyDescent="0.25">
      <c r="A29" s="38" t="s">
        <v>223</v>
      </c>
      <c r="B29" s="39" t="s">
        <v>41</v>
      </c>
      <c r="C29" s="39" t="s">
        <v>45</v>
      </c>
      <c r="D29" s="40" t="s">
        <v>225</v>
      </c>
      <c r="E29" s="39" t="s">
        <v>192</v>
      </c>
      <c r="F29" s="39" t="s">
        <v>50</v>
      </c>
      <c r="G29" s="39">
        <v>47.030299999999997</v>
      </c>
      <c r="H29" s="39" t="s">
        <v>56</v>
      </c>
      <c r="I29" s="39" t="s">
        <v>58</v>
      </c>
      <c r="J29" s="53">
        <v>38625.599999999999</v>
      </c>
      <c r="K29" s="126">
        <v>63772.800000000003</v>
      </c>
      <c r="L29" s="54">
        <v>1438</v>
      </c>
      <c r="M29" s="45">
        <f t="shared" si="7"/>
        <v>719</v>
      </c>
      <c r="N29" s="39" t="s">
        <v>67</v>
      </c>
      <c r="O29" s="38">
        <v>2</v>
      </c>
      <c r="P29" s="38">
        <v>2</v>
      </c>
      <c r="Q29" s="38">
        <v>3</v>
      </c>
      <c r="R29" s="38">
        <v>2</v>
      </c>
      <c r="S29" s="38">
        <v>1</v>
      </c>
      <c r="T29" s="40">
        <f t="shared" si="1"/>
        <v>10</v>
      </c>
      <c r="U29" s="47" t="s">
        <v>73</v>
      </c>
      <c r="V29" s="39">
        <v>40</v>
      </c>
      <c r="W29" s="39" t="s">
        <v>70</v>
      </c>
      <c r="X29" s="39" t="s">
        <v>71</v>
      </c>
      <c r="Y29" s="49">
        <v>2</v>
      </c>
      <c r="Z29" s="49">
        <v>2</v>
      </c>
      <c r="AA29" s="49">
        <v>3</v>
      </c>
      <c r="AB29" s="49"/>
      <c r="AC29" s="40">
        <f t="shared" si="6"/>
        <v>7</v>
      </c>
      <c r="AD29" s="135">
        <f t="shared" si="2"/>
        <v>17</v>
      </c>
      <c r="AE29" s="39" t="s">
        <v>79</v>
      </c>
      <c r="AF29" s="39"/>
      <c r="AG29" s="56"/>
      <c r="AH29" s="56"/>
    </row>
    <row r="30" spans="1:34" s="134" customFormat="1" ht="223.2" x14ac:dyDescent="0.25">
      <c r="A30" s="38" t="s">
        <v>233</v>
      </c>
      <c r="B30" s="39" t="s">
        <v>41</v>
      </c>
      <c r="C30" s="39" t="s">
        <v>45</v>
      </c>
      <c r="D30" s="40" t="s">
        <v>234</v>
      </c>
      <c r="E30" s="39" t="s">
        <v>192</v>
      </c>
      <c r="F30" s="39" t="s">
        <v>50</v>
      </c>
      <c r="G30" s="39">
        <v>47.030299999999997</v>
      </c>
      <c r="H30" s="39" t="s">
        <v>56</v>
      </c>
      <c r="I30" s="39" t="s">
        <v>58</v>
      </c>
      <c r="J30" s="53">
        <v>38625.599999999999</v>
      </c>
      <c r="K30" s="126">
        <v>63772.800000000003</v>
      </c>
      <c r="L30" s="54">
        <v>1438</v>
      </c>
      <c r="M30" s="45">
        <f t="shared" si="7"/>
        <v>719</v>
      </c>
      <c r="N30" s="39" t="s">
        <v>67</v>
      </c>
      <c r="O30" s="38">
        <v>2</v>
      </c>
      <c r="P30" s="38">
        <v>2</v>
      </c>
      <c r="Q30" s="38">
        <v>3</v>
      </c>
      <c r="R30" s="38">
        <v>2</v>
      </c>
      <c r="S30" s="38">
        <v>1</v>
      </c>
      <c r="T30" s="40">
        <f t="shared" si="1"/>
        <v>10</v>
      </c>
      <c r="U30" s="47" t="s">
        <v>73</v>
      </c>
      <c r="V30" s="39">
        <v>120</v>
      </c>
      <c r="W30" s="39" t="s">
        <v>70</v>
      </c>
      <c r="X30" s="39" t="s">
        <v>71</v>
      </c>
      <c r="Y30" s="49">
        <v>2</v>
      </c>
      <c r="Z30" s="49">
        <v>3</v>
      </c>
      <c r="AA30" s="49">
        <v>3</v>
      </c>
      <c r="AB30" s="49"/>
      <c r="AC30" s="40">
        <f t="shared" si="6"/>
        <v>8</v>
      </c>
      <c r="AD30" s="135">
        <f t="shared" si="2"/>
        <v>18</v>
      </c>
      <c r="AE30" s="39" t="s">
        <v>79</v>
      </c>
      <c r="AF30" s="39"/>
      <c r="AG30" s="56"/>
      <c r="AH30" s="56"/>
    </row>
    <row r="31" spans="1:34" s="134" customFormat="1" ht="223.2" x14ac:dyDescent="0.25">
      <c r="A31" s="38" t="s">
        <v>236</v>
      </c>
      <c r="B31" s="39" t="s">
        <v>41</v>
      </c>
      <c r="C31" s="39" t="s">
        <v>45</v>
      </c>
      <c r="D31" s="40" t="s">
        <v>238</v>
      </c>
      <c r="E31" s="39" t="s">
        <v>192</v>
      </c>
      <c r="F31" s="39" t="s">
        <v>50</v>
      </c>
      <c r="G31" s="39">
        <v>47.030299999999997</v>
      </c>
      <c r="H31" s="39" t="s">
        <v>56</v>
      </c>
      <c r="I31" s="39" t="s">
        <v>58</v>
      </c>
      <c r="J31" s="53">
        <v>38625.599999999999</v>
      </c>
      <c r="K31" s="126">
        <v>63772.800000000003</v>
      </c>
      <c r="L31" s="54">
        <v>1438</v>
      </c>
      <c r="M31" s="45">
        <f t="shared" si="7"/>
        <v>719</v>
      </c>
      <c r="N31" s="39" t="s">
        <v>67</v>
      </c>
      <c r="O31" s="38">
        <v>2</v>
      </c>
      <c r="P31" s="38">
        <v>2</v>
      </c>
      <c r="Q31" s="38">
        <v>3</v>
      </c>
      <c r="R31" s="38">
        <v>2</v>
      </c>
      <c r="S31" s="38">
        <v>1</v>
      </c>
      <c r="T31" s="40">
        <f t="shared" si="1"/>
        <v>10</v>
      </c>
      <c r="U31" s="47" t="s">
        <v>73</v>
      </c>
      <c r="V31" s="39">
        <v>420</v>
      </c>
      <c r="W31" s="39" t="s">
        <v>244</v>
      </c>
      <c r="X31" s="39" t="s">
        <v>71</v>
      </c>
      <c r="Y31" s="49">
        <v>2</v>
      </c>
      <c r="Z31" s="49">
        <v>3</v>
      </c>
      <c r="AA31" s="49">
        <v>3</v>
      </c>
      <c r="AB31" s="49"/>
      <c r="AC31" s="40">
        <f t="shared" si="6"/>
        <v>8</v>
      </c>
      <c r="AD31" s="135">
        <f t="shared" si="2"/>
        <v>18</v>
      </c>
      <c r="AE31" s="39" t="s">
        <v>79</v>
      </c>
      <c r="AF31" s="39"/>
      <c r="AG31" s="56"/>
      <c r="AH31" s="56"/>
    </row>
    <row r="32" spans="1:34" s="134" customFormat="1" ht="223.2" x14ac:dyDescent="0.25">
      <c r="A32" s="38" t="s">
        <v>246</v>
      </c>
      <c r="B32" s="39" t="s">
        <v>41</v>
      </c>
      <c r="C32" s="39" t="s">
        <v>45</v>
      </c>
      <c r="D32" s="40" t="s">
        <v>248</v>
      </c>
      <c r="E32" s="39" t="s">
        <v>192</v>
      </c>
      <c r="F32" s="56" t="s">
        <v>50</v>
      </c>
      <c r="G32" s="56">
        <v>47.030299999999997</v>
      </c>
      <c r="H32" s="56" t="s">
        <v>56</v>
      </c>
      <c r="I32" s="39" t="s">
        <v>58</v>
      </c>
      <c r="J32" s="53">
        <v>38625.599999999999</v>
      </c>
      <c r="K32" s="136">
        <v>63772.800000000003</v>
      </c>
      <c r="L32" s="137">
        <v>1438</v>
      </c>
      <c r="M32" s="45">
        <f t="shared" si="7"/>
        <v>719</v>
      </c>
      <c r="N32" s="39" t="s">
        <v>67</v>
      </c>
      <c r="O32" s="38">
        <v>2</v>
      </c>
      <c r="P32" s="38">
        <v>2</v>
      </c>
      <c r="Q32" s="38">
        <v>3</v>
      </c>
      <c r="R32" s="38">
        <v>2</v>
      </c>
      <c r="S32" s="38">
        <v>1</v>
      </c>
      <c r="T32" s="40">
        <f t="shared" si="1"/>
        <v>10</v>
      </c>
      <c r="U32" s="47" t="s">
        <v>73</v>
      </c>
      <c r="V32" s="39">
        <v>420</v>
      </c>
      <c r="W32" s="39" t="s">
        <v>244</v>
      </c>
      <c r="X32" s="39" t="s">
        <v>71</v>
      </c>
      <c r="Y32" s="49">
        <v>2</v>
      </c>
      <c r="Z32" s="49">
        <v>3</v>
      </c>
      <c r="AA32" s="49">
        <v>3</v>
      </c>
      <c r="AB32" s="49"/>
      <c r="AC32" s="40">
        <f t="shared" si="6"/>
        <v>8</v>
      </c>
      <c r="AD32" s="135">
        <f t="shared" si="2"/>
        <v>18</v>
      </c>
      <c r="AE32" s="39" t="s">
        <v>79</v>
      </c>
      <c r="AF32" s="39"/>
      <c r="AG32" s="56"/>
      <c r="AH32" s="56"/>
    </row>
    <row r="33" spans="1:34" s="134" customFormat="1" ht="223.2" x14ac:dyDescent="0.25">
      <c r="A33" s="38" t="s">
        <v>256</v>
      </c>
      <c r="B33" s="39" t="s">
        <v>41</v>
      </c>
      <c r="C33" s="39" t="s">
        <v>45</v>
      </c>
      <c r="D33" s="40" t="s">
        <v>258</v>
      </c>
      <c r="E33" s="39" t="s">
        <v>192</v>
      </c>
      <c r="F33" s="39" t="s">
        <v>50</v>
      </c>
      <c r="G33" s="39">
        <v>47.030299999999997</v>
      </c>
      <c r="H33" s="39" t="s">
        <v>56</v>
      </c>
      <c r="I33" s="39" t="s">
        <v>58</v>
      </c>
      <c r="J33" s="53">
        <v>38625.599999999999</v>
      </c>
      <c r="K33" s="126">
        <v>63772.800000000003</v>
      </c>
      <c r="L33" s="54">
        <v>1438</v>
      </c>
      <c r="M33" s="45">
        <f t="shared" si="7"/>
        <v>719</v>
      </c>
      <c r="N33" s="39" t="s">
        <v>67</v>
      </c>
      <c r="O33" s="38">
        <v>2</v>
      </c>
      <c r="P33" s="38">
        <v>2</v>
      </c>
      <c r="Q33" s="38">
        <v>3</v>
      </c>
      <c r="R33" s="38">
        <v>2</v>
      </c>
      <c r="S33" s="38">
        <v>1</v>
      </c>
      <c r="T33" s="40">
        <f t="shared" si="1"/>
        <v>10</v>
      </c>
      <c r="U33" s="47" t="s">
        <v>73</v>
      </c>
      <c r="V33" s="39">
        <v>420</v>
      </c>
      <c r="W33" s="39" t="s">
        <v>244</v>
      </c>
      <c r="X33" s="39" t="s">
        <v>71</v>
      </c>
      <c r="Y33" s="49">
        <v>2</v>
      </c>
      <c r="Z33" s="49">
        <v>3</v>
      </c>
      <c r="AA33" s="49">
        <v>3</v>
      </c>
      <c r="AB33" s="49"/>
      <c r="AC33" s="40">
        <f t="shared" si="6"/>
        <v>8</v>
      </c>
      <c r="AD33" s="135">
        <f t="shared" si="2"/>
        <v>18</v>
      </c>
      <c r="AE33" s="39" t="s">
        <v>79</v>
      </c>
      <c r="AF33" s="39"/>
      <c r="AG33" s="56"/>
      <c r="AH33" s="56"/>
    </row>
    <row r="34" spans="1:34" s="134" customFormat="1" ht="223.2" x14ac:dyDescent="0.25">
      <c r="A34" s="38" t="s">
        <v>266</v>
      </c>
      <c r="B34" s="39" t="s">
        <v>41</v>
      </c>
      <c r="C34" s="39" t="s">
        <v>45</v>
      </c>
      <c r="D34" s="40" t="s">
        <v>267</v>
      </c>
      <c r="E34" s="39" t="s">
        <v>192</v>
      </c>
      <c r="F34" s="39" t="s">
        <v>50</v>
      </c>
      <c r="G34" s="39">
        <v>47.030299999999997</v>
      </c>
      <c r="H34" s="39" t="s">
        <v>56</v>
      </c>
      <c r="I34" s="39" t="s">
        <v>58</v>
      </c>
      <c r="J34" s="53">
        <v>38625.599999999999</v>
      </c>
      <c r="K34" s="126">
        <v>63772.800000000003</v>
      </c>
      <c r="L34" s="54">
        <v>1438</v>
      </c>
      <c r="M34" s="45">
        <f t="shared" si="7"/>
        <v>719</v>
      </c>
      <c r="N34" s="39" t="s">
        <v>67</v>
      </c>
      <c r="O34" s="38">
        <v>2</v>
      </c>
      <c r="P34" s="38">
        <v>2</v>
      </c>
      <c r="Q34" s="38">
        <v>3</v>
      </c>
      <c r="R34" s="38">
        <v>2</v>
      </c>
      <c r="S34" s="38">
        <v>1</v>
      </c>
      <c r="T34" s="40">
        <f t="shared" si="1"/>
        <v>10</v>
      </c>
      <c r="U34" s="47" t="s">
        <v>73</v>
      </c>
      <c r="V34" s="39">
        <v>420</v>
      </c>
      <c r="W34" s="39" t="s">
        <v>244</v>
      </c>
      <c r="X34" s="39" t="s">
        <v>71</v>
      </c>
      <c r="Y34" s="49">
        <v>2</v>
      </c>
      <c r="Z34" s="49">
        <v>3</v>
      </c>
      <c r="AA34" s="49">
        <v>3</v>
      </c>
      <c r="AB34" s="49"/>
      <c r="AC34" s="40">
        <f t="shared" si="6"/>
        <v>8</v>
      </c>
      <c r="AD34" s="135">
        <f t="shared" si="2"/>
        <v>18</v>
      </c>
      <c r="AE34" s="39" t="s">
        <v>79</v>
      </c>
      <c r="AF34" s="39"/>
      <c r="AG34" s="56"/>
      <c r="AH34" s="56"/>
    </row>
    <row r="35" spans="1:34" s="134" customFormat="1" ht="223.2" x14ac:dyDescent="0.25">
      <c r="A35" s="38" t="s">
        <v>274</v>
      </c>
      <c r="B35" s="39" t="s">
        <v>41</v>
      </c>
      <c r="C35" s="39" t="s">
        <v>45</v>
      </c>
      <c r="D35" s="40" t="s">
        <v>275</v>
      </c>
      <c r="E35" s="39" t="s">
        <v>192</v>
      </c>
      <c r="F35" s="39" t="s">
        <v>50</v>
      </c>
      <c r="G35" s="39">
        <v>47.030299999999997</v>
      </c>
      <c r="H35" s="39" t="s">
        <v>56</v>
      </c>
      <c r="I35" s="39" t="s">
        <v>58</v>
      </c>
      <c r="J35" s="53">
        <v>38625.599999999999</v>
      </c>
      <c r="K35" s="126">
        <v>63772.800000000003</v>
      </c>
      <c r="L35" s="54">
        <v>1438</v>
      </c>
      <c r="M35" s="45">
        <f t="shared" si="7"/>
        <v>719</v>
      </c>
      <c r="N35" s="39" t="s">
        <v>67</v>
      </c>
      <c r="O35" s="38">
        <v>2</v>
      </c>
      <c r="P35" s="38">
        <v>2</v>
      </c>
      <c r="Q35" s="38">
        <v>3</v>
      </c>
      <c r="R35" s="38">
        <v>2</v>
      </c>
      <c r="S35" s="38">
        <v>1</v>
      </c>
      <c r="T35" s="40">
        <f t="shared" si="1"/>
        <v>10</v>
      </c>
      <c r="U35" s="47" t="s">
        <v>73</v>
      </c>
      <c r="V35" s="39">
        <v>420</v>
      </c>
      <c r="W35" s="39" t="s">
        <v>244</v>
      </c>
      <c r="X35" s="39" t="s">
        <v>71</v>
      </c>
      <c r="Y35" s="49">
        <v>2</v>
      </c>
      <c r="Z35" s="49">
        <v>3</v>
      </c>
      <c r="AA35" s="49">
        <v>3</v>
      </c>
      <c r="AB35" s="49"/>
      <c r="AC35" s="40">
        <f t="shared" si="6"/>
        <v>8</v>
      </c>
      <c r="AD35" s="135">
        <f t="shared" si="2"/>
        <v>18</v>
      </c>
      <c r="AE35" s="39" t="s">
        <v>79</v>
      </c>
      <c r="AF35" s="39"/>
      <c r="AG35" s="56"/>
      <c r="AH35" s="56"/>
    </row>
    <row r="36" spans="1:34" s="134" customFormat="1" ht="223.2" x14ac:dyDescent="0.25">
      <c r="A36" s="38" t="s">
        <v>276</v>
      </c>
      <c r="B36" s="39" t="s">
        <v>41</v>
      </c>
      <c r="C36" s="39" t="s">
        <v>45</v>
      </c>
      <c r="D36" s="40" t="s">
        <v>277</v>
      </c>
      <c r="E36" s="39" t="s">
        <v>192</v>
      </c>
      <c r="F36" s="39" t="s">
        <v>50</v>
      </c>
      <c r="G36" s="39">
        <v>47.030299999999997</v>
      </c>
      <c r="H36" s="39" t="s">
        <v>56</v>
      </c>
      <c r="I36" s="39" t="s">
        <v>58</v>
      </c>
      <c r="J36" s="53">
        <v>38625.599999999999</v>
      </c>
      <c r="K36" s="126">
        <v>63772.800000000003</v>
      </c>
      <c r="L36" s="54">
        <v>1438</v>
      </c>
      <c r="M36" s="45">
        <f t="shared" si="7"/>
        <v>719</v>
      </c>
      <c r="N36" s="39" t="s">
        <v>67</v>
      </c>
      <c r="O36" s="38">
        <v>2</v>
      </c>
      <c r="P36" s="38">
        <v>2</v>
      </c>
      <c r="Q36" s="38">
        <v>3</v>
      </c>
      <c r="R36" s="38">
        <v>2</v>
      </c>
      <c r="S36" s="38">
        <v>1</v>
      </c>
      <c r="T36" s="40">
        <f t="shared" si="1"/>
        <v>10</v>
      </c>
      <c r="U36" s="47" t="s">
        <v>73</v>
      </c>
      <c r="V36" s="39">
        <v>420</v>
      </c>
      <c r="W36" s="39" t="s">
        <v>244</v>
      </c>
      <c r="X36" s="39" t="s">
        <v>71</v>
      </c>
      <c r="Y36" s="49">
        <v>2</v>
      </c>
      <c r="Z36" s="49">
        <v>3</v>
      </c>
      <c r="AA36" s="49">
        <v>3</v>
      </c>
      <c r="AB36" s="49"/>
      <c r="AC36" s="40">
        <f t="shared" si="6"/>
        <v>8</v>
      </c>
      <c r="AD36" s="135">
        <f t="shared" si="2"/>
        <v>18</v>
      </c>
      <c r="AE36" s="39" t="s">
        <v>79</v>
      </c>
      <c r="AF36" s="39"/>
      <c r="AG36" s="56"/>
      <c r="AH36" s="56"/>
    </row>
    <row r="37" spans="1:34" s="134" customFormat="1" ht="223.2" x14ac:dyDescent="0.25">
      <c r="A37" s="38" t="s">
        <v>287</v>
      </c>
      <c r="B37" s="39" t="s">
        <v>41</v>
      </c>
      <c r="C37" s="39" t="s">
        <v>45</v>
      </c>
      <c r="D37" s="40" t="s">
        <v>289</v>
      </c>
      <c r="E37" s="39" t="s">
        <v>291</v>
      </c>
      <c r="F37" s="39" t="s">
        <v>50</v>
      </c>
      <c r="G37" s="39">
        <v>47.030299999999997</v>
      </c>
      <c r="H37" s="39" t="s">
        <v>56</v>
      </c>
      <c r="I37" s="39" t="s">
        <v>58</v>
      </c>
      <c r="J37" s="53">
        <v>38625.599999999999</v>
      </c>
      <c r="K37" s="126">
        <v>62524.800000000003</v>
      </c>
      <c r="L37" s="54">
        <v>1438</v>
      </c>
      <c r="M37" s="45">
        <f t="shared" si="7"/>
        <v>719</v>
      </c>
      <c r="N37" s="39" t="s">
        <v>67</v>
      </c>
      <c r="O37" s="38">
        <v>2</v>
      </c>
      <c r="P37" s="38">
        <v>2</v>
      </c>
      <c r="Q37" s="38">
        <v>3</v>
      </c>
      <c r="R37" s="38">
        <v>3</v>
      </c>
      <c r="S37" s="38">
        <v>1</v>
      </c>
      <c r="T37" s="40">
        <f t="shared" si="1"/>
        <v>11</v>
      </c>
      <c r="U37" s="47" t="s">
        <v>73</v>
      </c>
      <c r="V37" s="39">
        <v>630</v>
      </c>
      <c r="W37" s="39" t="s">
        <v>244</v>
      </c>
      <c r="X37" s="39" t="s">
        <v>71</v>
      </c>
      <c r="Y37" s="49">
        <v>3</v>
      </c>
      <c r="Z37" s="49">
        <v>2</v>
      </c>
      <c r="AA37" s="49">
        <v>3</v>
      </c>
      <c r="AB37" s="49"/>
      <c r="AC37" s="40">
        <f t="shared" si="6"/>
        <v>8</v>
      </c>
      <c r="AD37" s="135">
        <f t="shared" si="2"/>
        <v>19</v>
      </c>
      <c r="AE37" s="39" t="s">
        <v>79</v>
      </c>
      <c r="AF37" s="39"/>
      <c r="AG37" s="56"/>
      <c r="AH37" s="56"/>
    </row>
    <row r="38" spans="1:34" s="134" customFormat="1" ht="316.2" x14ac:dyDescent="0.25">
      <c r="A38" s="38" t="s">
        <v>299</v>
      </c>
      <c r="B38" s="39" t="s">
        <v>41</v>
      </c>
      <c r="C38" s="39" t="s">
        <v>45</v>
      </c>
      <c r="D38" s="40" t="s">
        <v>300</v>
      </c>
      <c r="E38" s="39" t="s">
        <v>302</v>
      </c>
      <c r="F38" s="39" t="s">
        <v>50</v>
      </c>
      <c r="G38" s="39">
        <v>15.0406</v>
      </c>
      <c r="H38" s="39" t="s">
        <v>56</v>
      </c>
      <c r="I38" s="39" t="s">
        <v>58</v>
      </c>
      <c r="J38" s="53">
        <v>37772.800000000003</v>
      </c>
      <c r="K38" s="53">
        <v>60174.400000000001</v>
      </c>
      <c r="L38" s="39">
        <v>1438</v>
      </c>
      <c r="M38" s="45">
        <f t="shared" si="7"/>
        <v>719</v>
      </c>
      <c r="N38" s="39" t="s">
        <v>67</v>
      </c>
      <c r="O38" s="38">
        <v>2</v>
      </c>
      <c r="P38" s="38">
        <v>2</v>
      </c>
      <c r="Q38" s="38">
        <v>3</v>
      </c>
      <c r="R38" s="38">
        <v>3</v>
      </c>
      <c r="S38" s="38">
        <v>1</v>
      </c>
      <c r="T38" s="40">
        <f t="shared" si="1"/>
        <v>11</v>
      </c>
      <c r="U38" s="47" t="s">
        <v>311</v>
      </c>
      <c r="V38" s="39">
        <v>40</v>
      </c>
      <c r="W38" s="39" t="s">
        <v>78</v>
      </c>
      <c r="X38" s="39" t="s">
        <v>71</v>
      </c>
      <c r="Y38" s="49">
        <v>2</v>
      </c>
      <c r="Z38" s="49">
        <v>2</v>
      </c>
      <c r="AA38" s="49">
        <v>3</v>
      </c>
      <c r="AB38" s="49"/>
      <c r="AC38" s="40">
        <f t="shared" si="6"/>
        <v>7</v>
      </c>
      <c r="AD38" s="135">
        <f t="shared" si="2"/>
        <v>18</v>
      </c>
      <c r="AE38" s="39" t="s">
        <v>79</v>
      </c>
      <c r="AF38" s="39"/>
      <c r="AG38" s="56"/>
      <c r="AH38" s="56"/>
    </row>
    <row r="39" spans="1:34" s="134" customFormat="1" ht="223.2" x14ac:dyDescent="0.25">
      <c r="A39" s="38" t="s">
        <v>315</v>
      </c>
      <c r="B39" s="39" t="s">
        <v>41</v>
      </c>
      <c r="C39" s="39" t="s">
        <v>45</v>
      </c>
      <c r="D39" s="40" t="s">
        <v>318</v>
      </c>
      <c r="E39" s="39" t="s">
        <v>319</v>
      </c>
      <c r="F39" s="39" t="s">
        <v>50</v>
      </c>
      <c r="G39" s="39">
        <v>47.030299999999997</v>
      </c>
      <c r="H39" s="39" t="s">
        <v>56</v>
      </c>
      <c r="I39" s="39" t="s">
        <v>58</v>
      </c>
      <c r="J39" s="53">
        <v>38625.599999999999</v>
      </c>
      <c r="K39" s="126">
        <v>63772.800000000003</v>
      </c>
      <c r="L39" s="54">
        <v>1438</v>
      </c>
      <c r="M39" s="45">
        <f t="shared" si="7"/>
        <v>719</v>
      </c>
      <c r="N39" s="39" t="s">
        <v>67</v>
      </c>
      <c r="O39" s="38">
        <v>2</v>
      </c>
      <c r="P39" s="38">
        <v>2</v>
      </c>
      <c r="Q39" s="38">
        <v>3</v>
      </c>
      <c r="R39" s="38">
        <v>2</v>
      </c>
      <c r="S39" s="38">
        <v>1</v>
      </c>
      <c r="T39" s="40">
        <f t="shared" si="1"/>
        <v>10</v>
      </c>
      <c r="U39" s="47" t="s">
        <v>73</v>
      </c>
      <c r="V39" s="39">
        <v>420</v>
      </c>
      <c r="W39" s="39" t="s">
        <v>244</v>
      </c>
      <c r="X39" s="39" t="s">
        <v>71</v>
      </c>
      <c r="Y39" s="49">
        <v>2</v>
      </c>
      <c r="Z39" s="49">
        <v>3</v>
      </c>
      <c r="AA39" s="49">
        <v>3</v>
      </c>
      <c r="AB39" s="49"/>
      <c r="AC39" s="40">
        <f t="shared" si="6"/>
        <v>8</v>
      </c>
      <c r="AD39" s="135">
        <f t="shared" si="2"/>
        <v>18</v>
      </c>
      <c r="AE39" s="39" t="s">
        <v>79</v>
      </c>
      <c r="AF39" s="39"/>
      <c r="AG39" s="56"/>
      <c r="AH39" s="56"/>
    </row>
    <row r="40" spans="1:34" s="134" customFormat="1" ht="204.6" x14ac:dyDescent="0.25">
      <c r="A40" s="38" t="s">
        <v>328</v>
      </c>
      <c r="B40" s="39" t="s">
        <v>41</v>
      </c>
      <c r="C40" s="39" t="s">
        <v>45</v>
      </c>
      <c r="D40" s="40" t="s">
        <v>329</v>
      </c>
      <c r="E40" s="39" t="s">
        <v>330</v>
      </c>
      <c r="F40" s="39" t="s">
        <v>331</v>
      </c>
      <c r="G40" s="39">
        <v>48.0503</v>
      </c>
      <c r="H40" s="39" t="s">
        <v>333</v>
      </c>
      <c r="I40" s="39" t="s">
        <v>334</v>
      </c>
      <c r="J40" s="53">
        <v>37876.800000000003</v>
      </c>
      <c r="K40" s="53">
        <v>61360</v>
      </c>
      <c r="L40" s="54">
        <v>330</v>
      </c>
      <c r="M40" s="45">
        <f t="shared" si="7"/>
        <v>165</v>
      </c>
      <c r="N40" s="39" t="s">
        <v>67</v>
      </c>
      <c r="O40" s="38">
        <v>2</v>
      </c>
      <c r="P40" s="38">
        <v>1</v>
      </c>
      <c r="Q40" s="38">
        <v>3</v>
      </c>
      <c r="R40" s="38">
        <v>3</v>
      </c>
      <c r="S40" s="38">
        <v>1</v>
      </c>
      <c r="T40" s="40">
        <f t="shared" si="1"/>
        <v>10</v>
      </c>
      <c r="U40" s="47" t="s">
        <v>107</v>
      </c>
      <c r="V40" s="39">
        <v>180</v>
      </c>
      <c r="W40" s="39" t="s">
        <v>70</v>
      </c>
      <c r="X40" s="39" t="s">
        <v>71</v>
      </c>
      <c r="Y40" s="49">
        <v>2</v>
      </c>
      <c r="Z40" s="49">
        <v>3</v>
      </c>
      <c r="AA40" s="49">
        <v>3</v>
      </c>
      <c r="AB40" s="49"/>
      <c r="AC40" s="40">
        <f t="shared" si="6"/>
        <v>8</v>
      </c>
      <c r="AD40" s="135">
        <f t="shared" si="2"/>
        <v>18</v>
      </c>
      <c r="AE40" s="39" t="s">
        <v>79</v>
      </c>
      <c r="AF40" s="39"/>
      <c r="AG40" s="56"/>
      <c r="AH40" s="56"/>
    </row>
    <row r="41" spans="1:34" s="134" customFormat="1" ht="204.6" x14ac:dyDescent="0.25">
      <c r="A41" s="38" t="s">
        <v>353</v>
      </c>
      <c r="B41" s="39" t="s">
        <v>41</v>
      </c>
      <c r="C41" s="39" t="s">
        <v>45</v>
      </c>
      <c r="D41" s="40" t="s">
        <v>355</v>
      </c>
      <c r="E41" s="39" t="s">
        <v>330</v>
      </c>
      <c r="F41" s="39" t="s">
        <v>357</v>
      </c>
      <c r="G41" s="39">
        <v>48.0501</v>
      </c>
      <c r="H41" s="39" t="s">
        <v>91</v>
      </c>
      <c r="I41" s="39" t="s">
        <v>360</v>
      </c>
      <c r="J41" s="53">
        <v>37500</v>
      </c>
      <c r="K41" s="54">
        <v>61360</v>
      </c>
      <c r="L41" s="54">
        <v>796</v>
      </c>
      <c r="M41" s="45">
        <f t="shared" si="7"/>
        <v>398</v>
      </c>
      <c r="N41" s="39" t="s">
        <v>67</v>
      </c>
      <c r="O41" s="38">
        <v>2</v>
      </c>
      <c r="P41" s="38">
        <v>1</v>
      </c>
      <c r="Q41" s="38">
        <v>3</v>
      </c>
      <c r="R41" s="38">
        <v>2</v>
      </c>
      <c r="S41" s="38">
        <v>1</v>
      </c>
      <c r="T41" s="40">
        <f t="shared" si="1"/>
        <v>9</v>
      </c>
      <c r="U41" s="47" t="s">
        <v>107</v>
      </c>
      <c r="V41" s="39">
        <v>450</v>
      </c>
      <c r="W41" s="39" t="s">
        <v>244</v>
      </c>
      <c r="X41" s="39" t="s">
        <v>71</v>
      </c>
      <c r="Y41" s="49">
        <v>2</v>
      </c>
      <c r="Z41" s="49">
        <v>3</v>
      </c>
      <c r="AA41" s="49">
        <v>3</v>
      </c>
      <c r="AB41" s="49"/>
      <c r="AC41" s="40">
        <f t="shared" si="6"/>
        <v>8</v>
      </c>
      <c r="AD41" s="135">
        <f t="shared" si="2"/>
        <v>17</v>
      </c>
      <c r="AE41" s="39" t="s">
        <v>79</v>
      </c>
      <c r="AF41" s="39"/>
      <c r="AG41" s="56"/>
      <c r="AH41" s="56"/>
    </row>
    <row r="42" spans="1:34" s="134" customFormat="1" ht="223.2" x14ac:dyDescent="0.25">
      <c r="A42" s="38" t="s">
        <v>363</v>
      </c>
      <c r="B42" s="39" t="s">
        <v>41</v>
      </c>
      <c r="C42" s="39" t="s">
        <v>45</v>
      </c>
      <c r="D42" s="40" t="s">
        <v>364</v>
      </c>
      <c r="E42" s="39" t="s">
        <v>365</v>
      </c>
      <c r="F42" s="39" t="s">
        <v>50</v>
      </c>
      <c r="G42" s="39">
        <v>47.030299999999997</v>
      </c>
      <c r="H42" s="39" t="s">
        <v>56</v>
      </c>
      <c r="I42" s="39" t="s">
        <v>58</v>
      </c>
      <c r="J42" s="53">
        <v>38625.599999999999</v>
      </c>
      <c r="K42" s="126">
        <v>62524.800000000003</v>
      </c>
      <c r="L42" s="39">
        <v>1438</v>
      </c>
      <c r="M42" s="45">
        <f t="shared" si="7"/>
        <v>719</v>
      </c>
      <c r="N42" s="39" t="s">
        <v>67</v>
      </c>
      <c r="O42" s="38">
        <v>2</v>
      </c>
      <c r="P42" s="38">
        <v>2</v>
      </c>
      <c r="Q42" s="38">
        <v>3</v>
      </c>
      <c r="R42" s="38">
        <v>3</v>
      </c>
      <c r="S42" s="38">
        <v>1</v>
      </c>
      <c r="T42" s="40">
        <f t="shared" si="1"/>
        <v>11</v>
      </c>
      <c r="U42" s="47" t="s">
        <v>73</v>
      </c>
      <c r="V42" s="39">
        <v>630</v>
      </c>
      <c r="W42" s="39" t="s">
        <v>244</v>
      </c>
      <c r="X42" s="39" t="s">
        <v>71</v>
      </c>
      <c r="Y42" s="49">
        <v>3</v>
      </c>
      <c r="Z42" s="49">
        <v>2</v>
      </c>
      <c r="AA42" s="49">
        <v>3</v>
      </c>
      <c r="AB42" s="49"/>
      <c r="AC42" s="40">
        <f t="shared" si="6"/>
        <v>8</v>
      </c>
      <c r="AD42" s="135">
        <f t="shared" si="2"/>
        <v>19</v>
      </c>
      <c r="AE42" s="39" t="s">
        <v>79</v>
      </c>
      <c r="AF42" s="39"/>
      <c r="AG42" s="56"/>
      <c r="AH42" s="56"/>
    </row>
    <row r="43" spans="1:34" s="134" customFormat="1" ht="223.2" x14ac:dyDescent="0.25">
      <c r="A43" s="38" t="s">
        <v>385</v>
      </c>
      <c r="B43" s="39" t="s">
        <v>41</v>
      </c>
      <c r="C43" s="39" t="s">
        <v>45</v>
      </c>
      <c r="D43" s="40" t="s">
        <v>387</v>
      </c>
      <c r="E43" s="39" t="s">
        <v>389</v>
      </c>
      <c r="F43" s="39" t="s">
        <v>50</v>
      </c>
      <c r="G43" s="39">
        <v>47.030299999999997</v>
      </c>
      <c r="H43" s="39" t="s">
        <v>56</v>
      </c>
      <c r="I43" s="39" t="s">
        <v>58</v>
      </c>
      <c r="J43" s="53">
        <v>38625.599999999999</v>
      </c>
      <c r="K43" s="126">
        <v>62524.800000000003</v>
      </c>
      <c r="L43" s="39">
        <v>1438</v>
      </c>
      <c r="M43" s="45">
        <f t="shared" si="7"/>
        <v>719</v>
      </c>
      <c r="N43" s="39" t="s">
        <v>390</v>
      </c>
      <c r="O43" s="38">
        <v>2</v>
      </c>
      <c r="P43" s="38">
        <v>2</v>
      </c>
      <c r="Q43" s="38">
        <v>2</v>
      </c>
      <c r="R43" s="38">
        <v>2</v>
      </c>
      <c r="S43" s="38">
        <v>1</v>
      </c>
      <c r="T43" s="40">
        <f t="shared" si="1"/>
        <v>9</v>
      </c>
      <c r="U43" s="47" t="s">
        <v>73</v>
      </c>
      <c r="V43" s="39">
        <v>630</v>
      </c>
      <c r="W43" s="39" t="s">
        <v>244</v>
      </c>
      <c r="X43" s="39" t="s">
        <v>71</v>
      </c>
      <c r="Y43" s="49">
        <v>3</v>
      </c>
      <c r="Z43" s="49">
        <v>2</v>
      </c>
      <c r="AA43" s="49">
        <v>3</v>
      </c>
      <c r="AB43" s="49"/>
      <c r="AC43" s="40">
        <f t="shared" si="6"/>
        <v>8</v>
      </c>
      <c r="AD43" s="135">
        <f t="shared" si="2"/>
        <v>17</v>
      </c>
      <c r="AE43" s="39" t="s">
        <v>79</v>
      </c>
      <c r="AF43" s="39"/>
      <c r="AG43" s="56"/>
      <c r="AH43" s="56"/>
    </row>
    <row r="44" spans="1:34" s="134" customFormat="1" ht="204.6" x14ac:dyDescent="0.25">
      <c r="A44" s="38" t="s">
        <v>396</v>
      </c>
      <c r="B44" s="39" t="s">
        <v>41</v>
      </c>
      <c r="C44" s="39" t="s">
        <v>45</v>
      </c>
      <c r="D44" s="40" t="s">
        <v>398</v>
      </c>
      <c r="E44" s="39" t="s">
        <v>52</v>
      </c>
      <c r="F44" s="39" t="s">
        <v>57</v>
      </c>
      <c r="G44" s="39">
        <v>47.0105</v>
      </c>
      <c r="H44" s="39" t="s">
        <v>59</v>
      </c>
      <c r="I44" s="39" t="s">
        <v>60</v>
      </c>
      <c r="J44" s="53">
        <v>37481.599999999999</v>
      </c>
      <c r="K44" s="80">
        <v>61963.199999999997</v>
      </c>
      <c r="L44" s="39">
        <v>786</v>
      </c>
      <c r="M44" s="45">
        <f t="shared" si="7"/>
        <v>393</v>
      </c>
      <c r="N44" s="39" t="s">
        <v>67</v>
      </c>
      <c r="O44" s="38">
        <v>2</v>
      </c>
      <c r="P44" s="38">
        <v>1</v>
      </c>
      <c r="Q44" s="38">
        <v>3</v>
      </c>
      <c r="R44" s="38">
        <v>2</v>
      </c>
      <c r="S44" s="38">
        <v>1</v>
      </c>
      <c r="T44" s="40">
        <f t="shared" si="1"/>
        <v>9</v>
      </c>
      <c r="U44" s="47" t="s">
        <v>69</v>
      </c>
      <c r="V44" s="39">
        <v>270</v>
      </c>
      <c r="W44" s="39" t="s">
        <v>70</v>
      </c>
      <c r="X44" s="39" t="s">
        <v>71</v>
      </c>
      <c r="Y44" s="49">
        <v>2</v>
      </c>
      <c r="Z44" s="49">
        <v>3</v>
      </c>
      <c r="AA44" s="49">
        <v>3</v>
      </c>
      <c r="AB44" s="49"/>
      <c r="AC44" s="40">
        <f t="shared" si="6"/>
        <v>8</v>
      </c>
      <c r="AD44" s="135">
        <f t="shared" si="2"/>
        <v>17</v>
      </c>
      <c r="AE44" s="39" t="s">
        <v>79</v>
      </c>
      <c r="AF44" s="39"/>
      <c r="AG44" s="56"/>
      <c r="AH44" s="56"/>
    </row>
    <row r="45" spans="1:34" s="134" customFormat="1" ht="223.2" x14ac:dyDescent="0.25">
      <c r="A45" s="38" t="s">
        <v>412</v>
      </c>
      <c r="B45" s="39" t="s">
        <v>41</v>
      </c>
      <c r="C45" s="39" t="s">
        <v>45</v>
      </c>
      <c r="D45" s="40" t="s">
        <v>413</v>
      </c>
      <c r="E45" s="39" t="s">
        <v>105</v>
      </c>
      <c r="F45" s="39" t="s">
        <v>106</v>
      </c>
      <c r="G45" s="39">
        <v>15.1302</v>
      </c>
      <c r="H45" s="39" t="s">
        <v>108</v>
      </c>
      <c r="I45" s="39" t="s">
        <v>109</v>
      </c>
      <c r="J45" s="39" t="s">
        <v>110</v>
      </c>
      <c r="K45" s="80">
        <v>69388.800000000003</v>
      </c>
      <c r="L45" s="39">
        <v>844</v>
      </c>
      <c r="M45" s="45">
        <f t="shared" si="7"/>
        <v>422</v>
      </c>
      <c r="N45" s="39" t="s">
        <v>67</v>
      </c>
      <c r="O45" s="38">
        <v>2</v>
      </c>
      <c r="P45" s="38">
        <v>1</v>
      </c>
      <c r="Q45" s="38">
        <v>3</v>
      </c>
      <c r="R45" s="38">
        <v>3</v>
      </c>
      <c r="S45" s="38">
        <v>1</v>
      </c>
      <c r="T45" s="40">
        <f t="shared" si="1"/>
        <v>10</v>
      </c>
      <c r="U45" s="47" t="s">
        <v>111</v>
      </c>
      <c r="V45" s="39">
        <v>480</v>
      </c>
      <c r="W45" s="39" t="s">
        <v>244</v>
      </c>
      <c r="X45" s="39" t="s">
        <v>71</v>
      </c>
      <c r="Y45" s="49">
        <v>3</v>
      </c>
      <c r="Z45" s="49">
        <v>2</v>
      </c>
      <c r="AA45" s="49">
        <v>3</v>
      </c>
      <c r="AB45" s="49"/>
      <c r="AC45" s="40">
        <f t="shared" si="6"/>
        <v>8</v>
      </c>
      <c r="AD45" s="135">
        <f t="shared" si="2"/>
        <v>18</v>
      </c>
      <c r="AE45" s="39" t="s">
        <v>79</v>
      </c>
      <c r="AF45" s="39"/>
      <c r="AG45" s="56"/>
      <c r="AH45" s="56"/>
    </row>
    <row r="46" spans="1:34" s="134" customFormat="1" ht="204.6" x14ac:dyDescent="0.25">
      <c r="A46" s="38" t="s">
        <v>416</v>
      </c>
      <c r="B46" s="39" t="s">
        <v>41</v>
      </c>
      <c r="C46" s="39" t="s">
        <v>45</v>
      </c>
      <c r="D46" s="40" t="s">
        <v>418</v>
      </c>
      <c r="E46" s="39" t="s">
        <v>52</v>
      </c>
      <c r="F46" s="39" t="s">
        <v>57</v>
      </c>
      <c r="G46" s="39">
        <v>47.0105</v>
      </c>
      <c r="H46" s="39" t="s">
        <v>59</v>
      </c>
      <c r="I46" s="39" t="s">
        <v>60</v>
      </c>
      <c r="J46" s="53">
        <v>37481.599999999999</v>
      </c>
      <c r="K46" s="80">
        <v>61963.199999999997</v>
      </c>
      <c r="L46" s="39">
        <v>786</v>
      </c>
      <c r="M46" s="45">
        <f t="shared" si="7"/>
        <v>393</v>
      </c>
      <c r="N46" s="39" t="s">
        <v>67</v>
      </c>
      <c r="O46" s="38">
        <v>2</v>
      </c>
      <c r="P46" s="38">
        <v>1</v>
      </c>
      <c r="Q46" s="38">
        <v>3</v>
      </c>
      <c r="R46" s="38">
        <v>2</v>
      </c>
      <c r="S46" s="38">
        <v>1</v>
      </c>
      <c r="T46" s="40">
        <f t="shared" si="1"/>
        <v>9</v>
      </c>
      <c r="U46" s="47" t="s">
        <v>69</v>
      </c>
      <c r="V46" s="39">
        <v>270</v>
      </c>
      <c r="W46" s="39" t="s">
        <v>70</v>
      </c>
      <c r="X46" s="39" t="s">
        <v>71</v>
      </c>
      <c r="Y46" s="49">
        <v>2</v>
      </c>
      <c r="Z46" s="49">
        <v>3</v>
      </c>
      <c r="AA46" s="49">
        <v>3</v>
      </c>
      <c r="AB46" s="49"/>
      <c r="AC46" s="40">
        <f t="shared" si="6"/>
        <v>8</v>
      </c>
      <c r="AD46" s="135">
        <f t="shared" si="2"/>
        <v>17</v>
      </c>
      <c r="AE46" s="39" t="s">
        <v>79</v>
      </c>
      <c r="AF46" s="39"/>
      <c r="AG46" s="56"/>
      <c r="AH46" s="56"/>
    </row>
    <row r="47" spans="1:34" s="134" customFormat="1" ht="223.2" x14ac:dyDescent="0.25">
      <c r="A47" s="38" t="s">
        <v>431</v>
      </c>
      <c r="B47" s="39" t="s">
        <v>41</v>
      </c>
      <c r="C47" s="39" t="s">
        <v>45</v>
      </c>
      <c r="D47" s="40" t="s">
        <v>433</v>
      </c>
      <c r="E47" s="39" t="s">
        <v>434</v>
      </c>
      <c r="F47" s="39" t="s">
        <v>157</v>
      </c>
      <c r="G47" s="39">
        <v>47.030299999999997</v>
      </c>
      <c r="H47" s="39" t="s">
        <v>56</v>
      </c>
      <c r="I47" s="39" t="s">
        <v>58</v>
      </c>
      <c r="J47" s="53">
        <v>38625.599999999999</v>
      </c>
      <c r="K47" s="126">
        <v>62524.800000000003</v>
      </c>
      <c r="L47" s="54">
        <v>1438</v>
      </c>
      <c r="M47" s="45">
        <f t="shared" si="7"/>
        <v>719</v>
      </c>
      <c r="N47" s="39" t="s">
        <v>67</v>
      </c>
      <c r="O47" s="38">
        <v>2</v>
      </c>
      <c r="P47" s="38">
        <v>2</v>
      </c>
      <c r="Q47" s="38">
        <v>3</v>
      </c>
      <c r="R47" s="38">
        <v>3</v>
      </c>
      <c r="S47" s="38">
        <v>1</v>
      </c>
      <c r="T47" s="40">
        <f t="shared" si="1"/>
        <v>11</v>
      </c>
      <c r="U47" s="47" t="s">
        <v>73</v>
      </c>
      <c r="V47" s="39" t="s">
        <v>439</v>
      </c>
      <c r="W47" s="39" t="s">
        <v>70</v>
      </c>
      <c r="X47" s="39" t="s">
        <v>71</v>
      </c>
      <c r="Y47" s="49">
        <v>2</v>
      </c>
      <c r="Z47" s="49">
        <v>2</v>
      </c>
      <c r="AA47" s="49">
        <v>3</v>
      </c>
      <c r="AB47" s="49"/>
      <c r="AC47" s="40">
        <f t="shared" si="6"/>
        <v>7</v>
      </c>
      <c r="AD47" s="135">
        <f t="shared" si="2"/>
        <v>18</v>
      </c>
      <c r="AE47" s="39" t="s">
        <v>79</v>
      </c>
      <c r="AF47" s="39"/>
      <c r="AG47" s="56"/>
      <c r="AH47" s="56"/>
    </row>
    <row r="48" spans="1:34" s="134" customFormat="1" ht="223.2" x14ac:dyDescent="0.25">
      <c r="A48" s="38" t="s">
        <v>1227</v>
      </c>
      <c r="B48" s="39" t="s">
        <v>1228</v>
      </c>
      <c r="C48" s="39" t="s">
        <v>45</v>
      </c>
      <c r="D48" s="40" t="s">
        <v>1229</v>
      </c>
      <c r="E48" s="39" t="s">
        <v>1230</v>
      </c>
      <c r="F48" s="39" t="s">
        <v>50</v>
      </c>
      <c r="G48" s="39">
        <v>47.030299999999997</v>
      </c>
      <c r="H48" s="39" t="s">
        <v>56</v>
      </c>
      <c r="I48" s="39" t="s">
        <v>58</v>
      </c>
      <c r="J48" s="53">
        <v>37876.800000000003</v>
      </c>
      <c r="K48" s="53">
        <v>61360</v>
      </c>
      <c r="L48" s="39">
        <v>1438</v>
      </c>
      <c r="M48" s="45">
        <f t="shared" si="7"/>
        <v>719</v>
      </c>
      <c r="N48" s="39" t="s">
        <v>1231</v>
      </c>
      <c r="O48" s="38">
        <v>2</v>
      </c>
      <c r="P48" s="38">
        <v>2</v>
      </c>
      <c r="Q48" s="38">
        <v>3</v>
      </c>
      <c r="R48" s="38">
        <v>3</v>
      </c>
      <c r="S48" s="38">
        <v>1</v>
      </c>
      <c r="T48" s="40">
        <f t="shared" si="1"/>
        <v>11</v>
      </c>
      <c r="U48" s="47" t="s">
        <v>73</v>
      </c>
      <c r="V48" s="39">
        <v>630</v>
      </c>
      <c r="W48" s="39" t="s">
        <v>244</v>
      </c>
      <c r="X48" s="39" t="s">
        <v>1232</v>
      </c>
      <c r="Y48" s="49">
        <v>2</v>
      </c>
      <c r="Z48" s="49">
        <v>2</v>
      </c>
      <c r="AA48" s="49">
        <v>2</v>
      </c>
      <c r="AB48" s="49"/>
      <c r="AC48" s="40">
        <f t="shared" si="6"/>
        <v>6</v>
      </c>
      <c r="AD48" s="135">
        <f t="shared" si="2"/>
        <v>17</v>
      </c>
      <c r="AE48" s="39" t="s">
        <v>79</v>
      </c>
      <c r="AF48" s="39"/>
      <c r="AG48" s="56"/>
      <c r="AH48" s="56"/>
    </row>
    <row r="49" spans="1:34" s="134" customFormat="1" ht="204.6" x14ac:dyDescent="0.25">
      <c r="A49" s="38" t="s">
        <v>1233</v>
      </c>
      <c r="B49" s="39" t="s">
        <v>1228</v>
      </c>
      <c r="C49" s="39" t="s">
        <v>45</v>
      </c>
      <c r="D49" s="40" t="s">
        <v>1234</v>
      </c>
      <c r="E49" s="39" t="s">
        <v>1235</v>
      </c>
      <c r="F49" s="39" t="s">
        <v>331</v>
      </c>
      <c r="G49" s="39">
        <v>48.0503</v>
      </c>
      <c r="H49" s="39" t="s">
        <v>333</v>
      </c>
      <c r="I49" s="39" t="s">
        <v>1236</v>
      </c>
      <c r="J49" s="53">
        <v>38625.599999999999</v>
      </c>
      <c r="K49" s="126">
        <v>62524.800000000003</v>
      </c>
      <c r="L49" s="54">
        <v>330</v>
      </c>
      <c r="M49" s="45">
        <f t="shared" si="7"/>
        <v>165</v>
      </c>
      <c r="N49" s="39" t="s">
        <v>1237</v>
      </c>
      <c r="O49" s="38">
        <v>2</v>
      </c>
      <c r="P49" s="38">
        <v>1</v>
      </c>
      <c r="Q49" s="38">
        <v>3</v>
      </c>
      <c r="R49" s="38">
        <v>2</v>
      </c>
      <c r="S49" s="38">
        <v>1</v>
      </c>
      <c r="T49" s="40">
        <f t="shared" si="1"/>
        <v>9</v>
      </c>
      <c r="U49" s="47" t="s">
        <v>107</v>
      </c>
      <c r="V49" s="39">
        <v>180</v>
      </c>
      <c r="W49" s="39" t="s">
        <v>70</v>
      </c>
      <c r="X49" s="39" t="s">
        <v>1238</v>
      </c>
      <c r="Y49" s="49">
        <v>2</v>
      </c>
      <c r="Z49" s="49">
        <v>3</v>
      </c>
      <c r="AA49" s="49">
        <v>3</v>
      </c>
      <c r="AB49" s="49"/>
      <c r="AC49" s="40">
        <f t="shared" si="6"/>
        <v>8</v>
      </c>
      <c r="AD49" s="135">
        <f t="shared" si="2"/>
        <v>17</v>
      </c>
      <c r="AE49" s="39" t="s">
        <v>79</v>
      </c>
      <c r="AF49" s="39"/>
      <c r="AG49" s="56"/>
      <c r="AH49" s="56"/>
    </row>
    <row r="50" spans="1:34" s="134" customFormat="1" ht="223.2" x14ac:dyDescent="0.25">
      <c r="A50" s="38" t="s">
        <v>1239</v>
      </c>
      <c r="B50" s="39" t="s">
        <v>1228</v>
      </c>
      <c r="C50" s="39" t="s">
        <v>45</v>
      </c>
      <c r="D50" s="40" t="s">
        <v>1240</v>
      </c>
      <c r="E50" s="39" t="s">
        <v>1241</v>
      </c>
      <c r="F50" s="39" t="s">
        <v>106</v>
      </c>
      <c r="G50" s="39">
        <v>15.1302</v>
      </c>
      <c r="H50" s="39" t="s">
        <v>108</v>
      </c>
      <c r="I50" s="39" t="s">
        <v>109</v>
      </c>
      <c r="J50" s="39" t="s">
        <v>110</v>
      </c>
      <c r="K50" s="80">
        <v>69388.800000000003</v>
      </c>
      <c r="L50" s="39">
        <v>844</v>
      </c>
      <c r="M50" s="45">
        <f t="shared" si="7"/>
        <v>422</v>
      </c>
      <c r="N50" s="39" t="s">
        <v>1231</v>
      </c>
      <c r="O50" s="38">
        <v>2</v>
      </c>
      <c r="P50" s="38">
        <v>1</v>
      </c>
      <c r="Q50" s="38">
        <v>3</v>
      </c>
      <c r="R50" s="38">
        <v>3</v>
      </c>
      <c r="S50" s="38">
        <v>1</v>
      </c>
      <c r="T50" s="40">
        <f t="shared" si="1"/>
        <v>10</v>
      </c>
      <c r="U50" s="47" t="s">
        <v>111</v>
      </c>
      <c r="V50" s="39">
        <v>480</v>
      </c>
      <c r="W50" s="39" t="s">
        <v>244</v>
      </c>
      <c r="X50" s="39" t="s">
        <v>71</v>
      </c>
      <c r="Y50" s="49">
        <v>3</v>
      </c>
      <c r="Z50" s="49">
        <v>2</v>
      </c>
      <c r="AA50" s="49">
        <v>3</v>
      </c>
      <c r="AB50" s="49"/>
      <c r="AC50" s="40">
        <f t="shared" si="6"/>
        <v>8</v>
      </c>
      <c r="AD50" s="135">
        <f t="shared" si="2"/>
        <v>18</v>
      </c>
      <c r="AE50" s="39" t="s">
        <v>79</v>
      </c>
      <c r="AF50" s="39"/>
      <c r="AG50" s="56"/>
      <c r="AH50" s="56"/>
    </row>
    <row r="51" spans="1:34" s="134" customFormat="1" ht="204.6" x14ac:dyDescent="0.25">
      <c r="A51" s="38" t="s">
        <v>1242</v>
      </c>
      <c r="B51" s="39" t="s">
        <v>1228</v>
      </c>
      <c r="C51" s="39" t="s">
        <v>45</v>
      </c>
      <c r="D51" s="40" t="s">
        <v>1243</v>
      </c>
      <c r="E51" s="39" t="s">
        <v>1244</v>
      </c>
      <c r="F51" s="39" t="s">
        <v>57</v>
      </c>
      <c r="G51" s="39">
        <v>47.0105</v>
      </c>
      <c r="H51" s="39" t="s">
        <v>59</v>
      </c>
      <c r="I51" s="39" t="s">
        <v>60</v>
      </c>
      <c r="J51" s="53">
        <v>37481.599999999999</v>
      </c>
      <c r="K51" s="80">
        <v>61963.199999999997</v>
      </c>
      <c r="L51" s="39">
        <v>786</v>
      </c>
      <c r="M51" s="45">
        <f t="shared" si="7"/>
        <v>393</v>
      </c>
      <c r="N51" s="39" t="s">
        <v>1231</v>
      </c>
      <c r="O51" s="38">
        <v>2</v>
      </c>
      <c r="P51" s="38">
        <v>1</v>
      </c>
      <c r="Q51" s="38">
        <v>3</v>
      </c>
      <c r="R51" s="38">
        <v>3</v>
      </c>
      <c r="S51" s="38">
        <v>1</v>
      </c>
      <c r="T51" s="40">
        <f t="shared" si="1"/>
        <v>10</v>
      </c>
      <c r="U51" s="47" t="s">
        <v>69</v>
      </c>
      <c r="V51" s="39" t="s">
        <v>1245</v>
      </c>
      <c r="W51" s="39" t="s">
        <v>70</v>
      </c>
      <c r="X51" s="39" t="s">
        <v>71</v>
      </c>
      <c r="Y51" s="49">
        <v>2</v>
      </c>
      <c r="Z51" s="49">
        <v>3</v>
      </c>
      <c r="AA51" s="49">
        <v>3</v>
      </c>
      <c r="AB51" s="49"/>
      <c r="AC51" s="40">
        <f t="shared" si="6"/>
        <v>8</v>
      </c>
      <c r="AD51" s="135">
        <f t="shared" si="2"/>
        <v>18</v>
      </c>
      <c r="AE51" s="39" t="s">
        <v>79</v>
      </c>
      <c r="AF51" s="39"/>
      <c r="AG51" s="56"/>
      <c r="AH51" s="56"/>
    </row>
    <row r="52" spans="1:34" s="134" customFormat="1" ht="204.6" x14ac:dyDescent="0.25">
      <c r="A52" s="38" t="s">
        <v>1246</v>
      </c>
      <c r="B52" s="39" t="s">
        <v>1228</v>
      </c>
      <c r="C52" s="39" t="s">
        <v>45</v>
      </c>
      <c r="D52" s="40" t="s">
        <v>1247</v>
      </c>
      <c r="E52" s="39" t="s">
        <v>1248</v>
      </c>
      <c r="F52" s="39" t="s">
        <v>57</v>
      </c>
      <c r="G52" s="39">
        <v>47.0105</v>
      </c>
      <c r="H52" s="39" t="s">
        <v>59</v>
      </c>
      <c r="I52" s="39" t="s">
        <v>60</v>
      </c>
      <c r="J52" s="53">
        <v>37481.599999999999</v>
      </c>
      <c r="K52" s="80">
        <v>61963.199999999997</v>
      </c>
      <c r="L52" s="39">
        <v>786</v>
      </c>
      <c r="M52" s="45">
        <f t="shared" si="7"/>
        <v>393</v>
      </c>
      <c r="N52" s="39" t="s">
        <v>1231</v>
      </c>
      <c r="O52" s="38">
        <v>2</v>
      </c>
      <c r="P52" s="38">
        <v>1</v>
      </c>
      <c r="Q52" s="38">
        <v>3</v>
      </c>
      <c r="R52" s="38">
        <v>3</v>
      </c>
      <c r="S52" s="38">
        <v>1</v>
      </c>
      <c r="T52" s="40">
        <f t="shared" si="1"/>
        <v>10</v>
      </c>
      <c r="U52" s="47" t="s">
        <v>69</v>
      </c>
      <c r="V52" s="39">
        <v>510</v>
      </c>
      <c r="W52" s="39" t="s">
        <v>244</v>
      </c>
      <c r="X52" s="39" t="s">
        <v>71</v>
      </c>
      <c r="Y52" s="49">
        <v>2</v>
      </c>
      <c r="Z52" s="49">
        <v>2</v>
      </c>
      <c r="AA52" s="49">
        <v>3</v>
      </c>
      <c r="AB52" s="49"/>
      <c r="AC52" s="40">
        <f t="shared" si="6"/>
        <v>7</v>
      </c>
      <c r="AD52" s="135">
        <f t="shared" si="2"/>
        <v>17</v>
      </c>
      <c r="AE52" s="39" t="s">
        <v>79</v>
      </c>
      <c r="AF52" s="39"/>
      <c r="AG52" s="56"/>
      <c r="AH52" s="56"/>
    </row>
    <row r="53" spans="1:34" s="134" customFormat="1" ht="167.4" x14ac:dyDescent="0.25">
      <c r="A53" s="38" t="s">
        <v>1249</v>
      </c>
      <c r="B53" s="39" t="s">
        <v>1228</v>
      </c>
      <c r="C53" s="39" t="s">
        <v>45</v>
      </c>
      <c r="D53" s="40" t="s">
        <v>1250</v>
      </c>
      <c r="E53" s="39" t="s">
        <v>1251</v>
      </c>
      <c r="F53" s="39" t="s">
        <v>1252</v>
      </c>
      <c r="G53" s="39">
        <v>47.030200000000001</v>
      </c>
      <c r="H53" s="39" t="s">
        <v>1253</v>
      </c>
      <c r="I53" s="39" t="s">
        <v>1254</v>
      </c>
      <c r="J53" s="53">
        <v>38625.599999999999</v>
      </c>
      <c r="K53" s="126">
        <v>62524.800000000003</v>
      </c>
      <c r="L53" s="39">
        <v>1610</v>
      </c>
      <c r="M53" s="45">
        <f t="shared" si="7"/>
        <v>805</v>
      </c>
      <c r="N53" s="39" t="s">
        <v>1231</v>
      </c>
      <c r="O53" s="38">
        <v>2</v>
      </c>
      <c r="P53" s="38">
        <v>2</v>
      </c>
      <c r="Q53" s="38">
        <v>3</v>
      </c>
      <c r="R53" s="38">
        <v>2</v>
      </c>
      <c r="S53" s="38">
        <v>1</v>
      </c>
      <c r="T53" s="40">
        <f t="shared" si="1"/>
        <v>10</v>
      </c>
      <c r="U53" s="47" t="s">
        <v>123</v>
      </c>
      <c r="V53" s="39">
        <v>300</v>
      </c>
      <c r="W53" s="39" t="s">
        <v>244</v>
      </c>
      <c r="X53" s="39" t="s">
        <v>1255</v>
      </c>
      <c r="Y53" s="49">
        <v>2</v>
      </c>
      <c r="Z53" s="49">
        <v>3</v>
      </c>
      <c r="AA53" s="49">
        <v>2</v>
      </c>
      <c r="AB53" s="49"/>
      <c r="AC53" s="40">
        <f t="shared" si="6"/>
        <v>7</v>
      </c>
      <c r="AD53" s="135">
        <f t="shared" si="2"/>
        <v>17</v>
      </c>
      <c r="AE53" s="39" t="s">
        <v>79</v>
      </c>
      <c r="AF53" s="39"/>
      <c r="AG53" s="56"/>
      <c r="AH53" s="56"/>
    </row>
    <row r="54" spans="1:34" s="134" customFormat="1" ht="204.6" x14ac:dyDescent="0.25">
      <c r="A54" s="38" t="s">
        <v>1256</v>
      </c>
      <c r="B54" s="39" t="s">
        <v>1228</v>
      </c>
      <c r="C54" s="39" t="s">
        <v>45</v>
      </c>
      <c r="D54" s="40" t="s">
        <v>1257</v>
      </c>
      <c r="E54" s="39" t="s">
        <v>1258</v>
      </c>
      <c r="F54" s="39" t="s">
        <v>89</v>
      </c>
      <c r="G54" s="39">
        <v>48.051099999999998</v>
      </c>
      <c r="H54" s="39" t="s">
        <v>1259</v>
      </c>
      <c r="I54" s="39" t="s">
        <v>93</v>
      </c>
      <c r="J54" s="53">
        <v>37876.800000000003</v>
      </c>
      <c r="K54" s="126">
        <v>61360</v>
      </c>
      <c r="L54" s="39">
        <v>25</v>
      </c>
      <c r="M54" s="45">
        <f t="shared" si="7"/>
        <v>12.5</v>
      </c>
      <c r="N54" s="39" t="s">
        <v>1231</v>
      </c>
      <c r="O54" s="38">
        <v>2</v>
      </c>
      <c r="P54" s="38">
        <v>1</v>
      </c>
      <c r="Q54" s="38">
        <v>3</v>
      </c>
      <c r="R54" s="38">
        <v>2</v>
      </c>
      <c r="S54" s="38">
        <v>1</v>
      </c>
      <c r="T54" s="40">
        <f t="shared" si="1"/>
        <v>9</v>
      </c>
      <c r="U54" s="47" t="s">
        <v>107</v>
      </c>
      <c r="V54" s="39">
        <v>450</v>
      </c>
      <c r="W54" s="39" t="s">
        <v>244</v>
      </c>
      <c r="X54" s="39" t="s">
        <v>71</v>
      </c>
      <c r="Y54" s="49">
        <v>2</v>
      </c>
      <c r="Z54" s="49">
        <v>3</v>
      </c>
      <c r="AA54" s="49">
        <v>3</v>
      </c>
      <c r="AB54" s="49"/>
      <c r="AC54" s="40">
        <f t="shared" si="6"/>
        <v>8</v>
      </c>
      <c r="AD54" s="135">
        <f t="shared" si="2"/>
        <v>17</v>
      </c>
      <c r="AE54" s="39" t="s">
        <v>79</v>
      </c>
      <c r="AF54" s="39"/>
      <c r="AG54" s="56"/>
      <c r="AH54" s="56"/>
    </row>
    <row r="55" spans="1:34" s="134" customFormat="1" ht="223.2" x14ac:dyDescent="0.25">
      <c r="A55" s="38" t="s">
        <v>1260</v>
      </c>
      <c r="B55" s="39" t="s">
        <v>1228</v>
      </c>
      <c r="C55" s="39" t="s">
        <v>45</v>
      </c>
      <c r="D55" s="40" t="s">
        <v>1261</v>
      </c>
      <c r="E55" s="39" t="s">
        <v>1262</v>
      </c>
      <c r="F55" s="39" t="s">
        <v>157</v>
      </c>
      <c r="G55" s="39">
        <v>15.061299999999999</v>
      </c>
      <c r="H55" s="39" t="s">
        <v>56</v>
      </c>
      <c r="I55" s="39" t="s">
        <v>58</v>
      </c>
      <c r="J55" s="53">
        <v>39603.199999999997</v>
      </c>
      <c r="K55" s="136">
        <v>87796.800000000003</v>
      </c>
      <c r="L55" s="54">
        <v>1438</v>
      </c>
      <c r="M55" s="45">
        <f t="shared" si="7"/>
        <v>719</v>
      </c>
      <c r="N55" s="39" t="s">
        <v>1231</v>
      </c>
      <c r="O55" s="38">
        <v>2</v>
      </c>
      <c r="P55" s="38">
        <v>2</v>
      </c>
      <c r="Q55" s="38">
        <v>3</v>
      </c>
      <c r="R55" s="38">
        <v>2</v>
      </c>
      <c r="S55" s="38">
        <v>1</v>
      </c>
      <c r="T55" s="40">
        <f t="shared" si="1"/>
        <v>10</v>
      </c>
      <c r="U55" s="47" t="s">
        <v>94</v>
      </c>
      <c r="V55" s="39">
        <v>300</v>
      </c>
      <c r="W55" s="39" t="s">
        <v>70</v>
      </c>
      <c r="X55" s="39" t="s">
        <v>71</v>
      </c>
      <c r="Y55" s="49">
        <v>2</v>
      </c>
      <c r="Z55" s="49">
        <v>3</v>
      </c>
      <c r="AA55" s="49">
        <v>3</v>
      </c>
      <c r="AB55" s="49"/>
      <c r="AC55" s="40">
        <f t="shared" si="6"/>
        <v>8</v>
      </c>
      <c r="AD55" s="135">
        <f t="shared" si="2"/>
        <v>18</v>
      </c>
      <c r="AE55" s="39" t="s">
        <v>79</v>
      </c>
      <c r="AF55" s="39"/>
      <c r="AG55" s="56"/>
      <c r="AH55" s="56"/>
    </row>
    <row r="56" spans="1:34" s="134" customFormat="1" ht="223.2" x14ac:dyDescent="0.25">
      <c r="A56" s="38" t="s">
        <v>1263</v>
      </c>
      <c r="B56" s="39" t="s">
        <v>1228</v>
      </c>
      <c r="C56" s="39" t="s">
        <v>45</v>
      </c>
      <c r="D56" s="40" t="s">
        <v>1264</v>
      </c>
      <c r="E56" s="39" t="s">
        <v>1244</v>
      </c>
      <c r="F56" s="39" t="s">
        <v>157</v>
      </c>
      <c r="G56" s="39">
        <v>47.030299999999997</v>
      </c>
      <c r="H56" s="39" t="s">
        <v>56</v>
      </c>
      <c r="I56" s="39" t="s">
        <v>58</v>
      </c>
      <c r="J56" s="53">
        <v>38625.599999999999</v>
      </c>
      <c r="K56" s="126">
        <v>62524.800000000003</v>
      </c>
      <c r="L56" s="54">
        <v>1438</v>
      </c>
      <c r="M56" s="45">
        <f t="shared" si="7"/>
        <v>719</v>
      </c>
      <c r="N56" s="39" t="s">
        <v>1231</v>
      </c>
      <c r="O56" s="38">
        <v>2</v>
      </c>
      <c r="P56" s="38">
        <v>2</v>
      </c>
      <c r="Q56" s="38">
        <v>3</v>
      </c>
      <c r="R56" s="38">
        <v>3</v>
      </c>
      <c r="S56" s="38">
        <v>1</v>
      </c>
      <c r="T56" s="40">
        <f t="shared" si="1"/>
        <v>11</v>
      </c>
      <c r="U56" s="47" t="s">
        <v>73</v>
      </c>
      <c r="V56" s="39">
        <v>630</v>
      </c>
      <c r="W56" s="39" t="s">
        <v>244</v>
      </c>
      <c r="X56" s="39" t="s">
        <v>71</v>
      </c>
      <c r="Y56" s="49">
        <v>2</v>
      </c>
      <c r="Z56" s="49">
        <v>2</v>
      </c>
      <c r="AA56" s="49">
        <v>3</v>
      </c>
      <c r="AB56" s="49"/>
      <c r="AC56" s="40">
        <f t="shared" si="6"/>
        <v>7</v>
      </c>
      <c r="AD56" s="135">
        <f t="shared" si="2"/>
        <v>18</v>
      </c>
      <c r="AE56" s="39" t="s">
        <v>79</v>
      </c>
      <c r="AF56" s="39"/>
      <c r="AG56" s="56"/>
      <c r="AH56" s="56"/>
    </row>
    <row r="57" spans="1:34" s="134" customFormat="1" ht="186" x14ac:dyDescent="0.25">
      <c r="A57" s="38" t="s">
        <v>1265</v>
      </c>
      <c r="B57" s="39" t="s">
        <v>1228</v>
      </c>
      <c r="C57" s="39" t="s">
        <v>45</v>
      </c>
      <c r="D57" s="40" t="s">
        <v>1266</v>
      </c>
      <c r="E57" s="39" t="s">
        <v>1267</v>
      </c>
      <c r="F57" s="39" t="s">
        <v>184</v>
      </c>
      <c r="G57" s="39">
        <v>48.050800000000002</v>
      </c>
      <c r="H57" s="39" t="s">
        <v>1011</v>
      </c>
      <c r="I57" s="39" t="s">
        <v>186</v>
      </c>
      <c r="J57" s="53">
        <v>37876.800000000003</v>
      </c>
      <c r="K57" s="126">
        <v>61360</v>
      </c>
      <c r="L57" s="39">
        <v>158</v>
      </c>
      <c r="M57" s="45">
        <f t="shared" si="7"/>
        <v>79</v>
      </c>
      <c r="N57" s="39" t="s">
        <v>1231</v>
      </c>
      <c r="O57" s="38">
        <v>2</v>
      </c>
      <c r="P57" s="38">
        <v>1</v>
      </c>
      <c r="Q57" s="38">
        <v>3</v>
      </c>
      <c r="R57" s="38">
        <v>2</v>
      </c>
      <c r="S57" s="38">
        <v>1</v>
      </c>
      <c r="T57" s="40">
        <f t="shared" si="1"/>
        <v>9</v>
      </c>
      <c r="U57" s="47" t="s">
        <v>121</v>
      </c>
      <c r="V57" s="39">
        <v>420</v>
      </c>
      <c r="W57" s="39" t="s">
        <v>244</v>
      </c>
      <c r="X57" s="39" t="s">
        <v>71</v>
      </c>
      <c r="Y57" s="49">
        <v>2</v>
      </c>
      <c r="Z57" s="49">
        <v>3</v>
      </c>
      <c r="AA57" s="49">
        <v>3</v>
      </c>
      <c r="AB57" s="49"/>
      <c r="AC57" s="40">
        <f t="shared" si="6"/>
        <v>8</v>
      </c>
      <c r="AD57" s="135">
        <f t="shared" si="2"/>
        <v>17</v>
      </c>
      <c r="AE57" s="39" t="s">
        <v>79</v>
      </c>
      <c r="AF57" s="39"/>
      <c r="AG57" s="56"/>
      <c r="AH57" s="56"/>
    </row>
    <row r="58" spans="1:34" s="134" customFormat="1" ht="279" x14ac:dyDescent="0.25">
      <c r="A58" s="38" t="s">
        <v>126</v>
      </c>
      <c r="B58" s="39" t="s">
        <v>42</v>
      </c>
      <c r="C58" s="39" t="s">
        <v>127</v>
      </c>
      <c r="D58" s="40" t="s">
        <v>128</v>
      </c>
      <c r="E58" s="39" t="s">
        <v>53</v>
      </c>
      <c r="F58" s="39" t="s">
        <v>129</v>
      </c>
      <c r="G58" s="94" t="s">
        <v>131</v>
      </c>
      <c r="H58" s="39" t="s">
        <v>138</v>
      </c>
      <c r="I58" s="39" t="s">
        <v>139</v>
      </c>
      <c r="J58" s="80">
        <f>17.8051265538*2080</f>
        <v>37034.663231904</v>
      </c>
      <c r="K58" s="80">
        <f>38.4852839952*2080</f>
        <v>80049.390710016</v>
      </c>
      <c r="L58" s="45" t="s">
        <v>146</v>
      </c>
      <c r="M58" s="45">
        <f t="shared" si="7"/>
        <v>229.5</v>
      </c>
      <c r="N58" s="39" t="s">
        <v>164</v>
      </c>
      <c r="O58" s="38">
        <v>2</v>
      </c>
      <c r="P58" s="38">
        <v>1</v>
      </c>
      <c r="Q58" s="38">
        <v>3</v>
      </c>
      <c r="R58" s="38">
        <v>2</v>
      </c>
      <c r="S58" s="38"/>
      <c r="T58" s="40">
        <f t="shared" si="1"/>
        <v>8</v>
      </c>
      <c r="U58" s="47" t="s">
        <v>167</v>
      </c>
      <c r="V58" s="39" t="s">
        <v>1535</v>
      </c>
      <c r="W58" s="39" t="s">
        <v>70</v>
      </c>
      <c r="X58" s="39" t="s">
        <v>72</v>
      </c>
      <c r="Y58" s="49">
        <v>3</v>
      </c>
      <c r="Z58" s="49">
        <v>3</v>
      </c>
      <c r="AA58" s="49">
        <v>3</v>
      </c>
      <c r="AB58" s="49"/>
      <c r="AC58" s="40">
        <f t="shared" si="6"/>
        <v>9</v>
      </c>
      <c r="AD58" s="135">
        <f t="shared" si="2"/>
        <v>17</v>
      </c>
      <c r="AE58" s="39" t="s">
        <v>79</v>
      </c>
      <c r="AF58" s="39"/>
      <c r="AG58" s="56"/>
      <c r="AH58" s="56"/>
    </row>
    <row r="59" spans="1:34" s="134" customFormat="1" ht="279" x14ac:dyDescent="0.25">
      <c r="A59" s="38" t="s">
        <v>177</v>
      </c>
      <c r="B59" s="39" t="s">
        <v>42</v>
      </c>
      <c r="C59" s="39" t="s">
        <v>127</v>
      </c>
      <c r="D59" s="40" t="s">
        <v>178</v>
      </c>
      <c r="E59" s="39" t="s">
        <v>53</v>
      </c>
      <c r="F59" s="39" t="s">
        <v>179</v>
      </c>
      <c r="G59" s="94" t="s">
        <v>180</v>
      </c>
      <c r="H59" s="39" t="s">
        <v>187</v>
      </c>
      <c r="I59" s="39" t="s">
        <v>188</v>
      </c>
      <c r="J59" s="80">
        <f>21.6609405705*2080</f>
        <v>45054.756386640001</v>
      </c>
      <c r="K59" s="80">
        <f>30.6341057518*2080</f>
        <v>63718.939963744</v>
      </c>
      <c r="L59" s="45" t="s">
        <v>195</v>
      </c>
      <c r="M59" s="45">
        <f t="shared" si="7"/>
        <v>25.5</v>
      </c>
      <c r="N59" s="39" t="s">
        <v>164</v>
      </c>
      <c r="O59" s="38">
        <v>2</v>
      </c>
      <c r="P59" s="38">
        <v>1</v>
      </c>
      <c r="Q59" s="38">
        <v>3</v>
      </c>
      <c r="R59" s="38">
        <v>2</v>
      </c>
      <c r="S59" s="38"/>
      <c r="T59" s="40">
        <f t="shared" si="1"/>
        <v>8</v>
      </c>
      <c r="U59" s="47" t="s">
        <v>196</v>
      </c>
      <c r="V59" s="39" t="s">
        <v>1535</v>
      </c>
      <c r="W59" s="39" t="s">
        <v>70</v>
      </c>
      <c r="X59" s="39" t="s">
        <v>72</v>
      </c>
      <c r="Y59" s="49">
        <v>3</v>
      </c>
      <c r="Z59" s="49">
        <v>3</v>
      </c>
      <c r="AA59" s="49">
        <v>3</v>
      </c>
      <c r="AB59" s="49"/>
      <c r="AC59" s="40">
        <f t="shared" si="6"/>
        <v>9</v>
      </c>
      <c r="AD59" s="135">
        <f t="shared" si="2"/>
        <v>17</v>
      </c>
      <c r="AE59" s="39" t="s">
        <v>79</v>
      </c>
      <c r="AF59" s="39"/>
      <c r="AG59" s="56"/>
      <c r="AH59" s="56"/>
    </row>
    <row r="60" spans="1:34" s="134" customFormat="1" ht="279" x14ac:dyDescent="0.25">
      <c r="A60" s="38" t="s">
        <v>207</v>
      </c>
      <c r="B60" s="39" t="s">
        <v>42</v>
      </c>
      <c r="C60" s="39" t="s">
        <v>127</v>
      </c>
      <c r="D60" s="40" t="s">
        <v>208</v>
      </c>
      <c r="E60" s="39" t="s">
        <v>53</v>
      </c>
      <c r="F60" s="39" t="s">
        <v>209</v>
      </c>
      <c r="G60" s="39" t="s">
        <v>212</v>
      </c>
      <c r="H60" s="39" t="s">
        <v>218</v>
      </c>
      <c r="I60" s="39" t="s">
        <v>220</v>
      </c>
      <c r="J60" s="53">
        <v>35859.199999999997</v>
      </c>
      <c r="K60" s="53">
        <v>72592</v>
      </c>
      <c r="L60" s="39">
        <v>678</v>
      </c>
      <c r="M60" s="45">
        <f t="shared" si="7"/>
        <v>339</v>
      </c>
      <c r="N60" s="39" t="s">
        <v>164</v>
      </c>
      <c r="O60" s="38">
        <v>1</v>
      </c>
      <c r="P60" s="38">
        <v>1</v>
      </c>
      <c r="Q60" s="38">
        <v>3</v>
      </c>
      <c r="R60" s="38">
        <v>3</v>
      </c>
      <c r="S60" s="38"/>
      <c r="T60" s="40">
        <f t="shared" si="1"/>
        <v>8</v>
      </c>
      <c r="U60" s="47" t="s">
        <v>235</v>
      </c>
      <c r="V60" s="39" t="s">
        <v>1535</v>
      </c>
      <c r="W60" s="39" t="s">
        <v>70</v>
      </c>
      <c r="X60" s="39" t="s">
        <v>72</v>
      </c>
      <c r="Y60" s="49">
        <v>3</v>
      </c>
      <c r="Z60" s="49">
        <v>3</v>
      </c>
      <c r="AA60" s="49">
        <v>3</v>
      </c>
      <c r="AB60" s="49"/>
      <c r="AC60" s="40">
        <f t="shared" si="6"/>
        <v>9</v>
      </c>
      <c r="AD60" s="135">
        <f t="shared" si="2"/>
        <v>17</v>
      </c>
      <c r="AE60" s="39" t="s">
        <v>79</v>
      </c>
      <c r="AF60" s="39"/>
      <c r="AG60" s="56"/>
      <c r="AH60" s="56"/>
    </row>
    <row r="61" spans="1:34" s="134" customFormat="1" ht="409.2" x14ac:dyDescent="0.25">
      <c r="A61" s="38" t="s">
        <v>237</v>
      </c>
      <c r="B61" s="39" t="s">
        <v>42</v>
      </c>
      <c r="C61" s="39" t="s">
        <v>239</v>
      </c>
      <c r="D61" s="40" t="s">
        <v>240</v>
      </c>
      <c r="E61" s="39" t="s">
        <v>53</v>
      </c>
      <c r="F61" s="39" t="s">
        <v>241</v>
      </c>
      <c r="G61" s="39">
        <v>52.190199999999997</v>
      </c>
      <c r="H61" s="39" t="s">
        <v>242</v>
      </c>
      <c r="I61" s="39" t="s">
        <v>243</v>
      </c>
      <c r="J61" s="53">
        <v>34049.599999999999</v>
      </c>
      <c r="K61" s="53">
        <v>55328</v>
      </c>
      <c r="L61" s="54">
        <v>6010</v>
      </c>
      <c r="M61" s="45">
        <f t="shared" si="7"/>
        <v>3005</v>
      </c>
      <c r="N61" s="39" t="s">
        <v>249</v>
      </c>
      <c r="O61" s="38">
        <v>2</v>
      </c>
      <c r="P61" s="38">
        <v>3</v>
      </c>
      <c r="Q61" s="38">
        <v>3</v>
      </c>
      <c r="R61" s="38">
        <v>3</v>
      </c>
      <c r="S61" s="38"/>
      <c r="T61" s="40">
        <f t="shared" si="1"/>
        <v>11</v>
      </c>
      <c r="U61" s="47" t="s">
        <v>251</v>
      </c>
      <c r="V61" s="39" t="s">
        <v>1535</v>
      </c>
      <c r="W61" s="39" t="s">
        <v>70</v>
      </c>
      <c r="X61" s="39" t="s">
        <v>72</v>
      </c>
      <c r="Y61" s="49">
        <v>2</v>
      </c>
      <c r="Z61" s="49">
        <v>3</v>
      </c>
      <c r="AA61" s="49">
        <v>3</v>
      </c>
      <c r="AB61" s="49"/>
      <c r="AC61" s="40">
        <f t="shared" si="6"/>
        <v>8</v>
      </c>
      <c r="AD61" s="135">
        <f t="shared" si="2"/>
        <v>19</v>
      </c>
      <c r="AE61" s="39" t="s">
        <v>79</v>
      </c>
      <c r="AF61" s="39"/>
      <c r="AG61" s="56"/>
      <c r="AH61" s="56"/>
    </row>
    <row r="62" spans="1:34" s="134" customFormat="1" ht="409.2" x14ac:dyDescent="0.25">
      <c r="A62" s="38" t="s">
        <v>261</v>
      </c>
      <c r="B62" s="39" t="s">
        <v>42</v>
      </c>
      <c r="C62" s="39" t="s">
        <v>239</v>
      </c>
      <c r="D62" s="40" t="s">
        <v>264</v>
      </c>
      <c r="E62" s="39" t="s">
        <v>53</v>
      </c>
      <c r="F62" s="39" t="s">
        <v>265</v>
      </c>
      <c r="G62" s="90">
        <v>10.030099999999999</v>
      </c>
      <c r="H62" s="39" t="s">
        <v>90</v>
      </c>
      <c r="I62" s="39" t="s">
        <v>92</v>
      </c>
      <c r="J62" s="80">
        <f t="shared" ref="J62:J67" si="8">22.3286862792*2080</f>
        <v>46443.667460735996</v>
      </c>
      <c r="K62" s="80">
        <f t="shared" ref="K62:K66" si="9">47.1382738162*2080</f>
        <v>98047.609537696</v>
      </c>
      <c r="L62" s="45" t="s">
        <v>95</v>
      </c>
      <c r="M62" s="45">
        <f t="shared" si="7"/>
        <v>445</v>
      </c>
      <c r="N62" s="39" t="s">
        <v>249</v>
      </c>
      <c r="O62" s="38">
        <v>3</v>
      </c>
      <c r="P62" s="38">
        <v>1</v>
      </c>
      <c r="Q62" s="38">
        <v>3</v>
      </c>
      <c r="R62" s="38">
        <v>3</v>
      </c>
      <c r="S62" s="38"/>
      <c r="T62" s="40">
        <f t="shared" si="1"/>
        <v>10</v>
      </c>
      <c r="U62" s="47" t="s">
        <v>97</v>
      </c>
      <c r="V62" s="39" t="s">
        <v>1535</v>
      </c>
      <c r="W62" s="39" t="s">
        <v>70</v>
      </c>
      <c r="X62" s="39" t="s">
        <v>72</v>
      </c>
      <c r="Y62" s="49">
        <v>2</v>
      </c>
      <c r="Z62" s="49">
        <v>3</v>
      </c>
      <c r="AA62" s="49">
        <v>3</v>
      </c>
      <c r="AB62" s="49"/>
      <c r="AC62" s="40">
        <f t="shared" si="6"/>
        <v>8</v>
      </c>
      <c r="AD62" s="135">
        <f t="shared" si="2"/>
        <v>18</v>
      </c>
      <c r="AE62" s="39" t="s">
        <v>79</v>
      </c>
      <c r="AF62" s="39"/>
      <c r="AG62" s="56"/>
      <c r="AH62" s="56"/>
    </row>
    <row r="63" spans="1:34" s="134" customFormat="1" ht="204.6" x14ac:dyDescent="0.25">
      <c r="A63" s="38" t="s">
        <v>442</v>
      </c>
      <c r="B63" s="39" t="s">
        <v>41</v>
      </c>
      <c r="C63" s="39" t="s">
        <v>239</v>
      </c>
      <c r="D63" s="40" t="s">
        <v>444</v>
      </c>
      <c r="E63" s="39" t="s">
        <v>445</v>
      </c>
      <c r="F63" s="39" t="s">
        <v>88</v>
      </c>
      <c r="G63" s="90">
        <v>10.030099999999999</v>
      </c>
      <c r="H63" s="39" t="s">
        <v>90</v>
      </c>
      <c r="I63" s="39" t="s">
        <v>92</v>
      </c>
      <c r="J63" s="80">
        <f t="shared" si="8"/>
        <v>46443.667460735996</v>
      </c>
      <c r="K63" s="80">
        <f t="shared" si="9"/>
        <v>98047.609537696</v>
      </c>
      <c r="L63" s="45" t="s">
        <v>95</v>
      </c>
      <c r="M63" s="45">
        <f t="shared" si="7"/>
        <v>445</v>
      </c>
      <c r="N63" s="39" t="s">
        <v>201</v>
      </c>
      <c r="O63" s="38">
        <v>3</v>
      </c>
      <c r="P63" s="38">
        <v>1</v>
      </c>
      <c r="Q63" s="38">
        <v>3</v>
      </c>
      <c r="R63" s="38">
        <v>3</v>
      </c>
      <c r="S63" s="38"/>
      <c r="T63" s="40">
        <f t="shared" si="1"/>
        <v>10</v>
      </c>
      <c r="U63" s="47" t="s">
        <v>97</v>
      </c>
      <c r="V63" s="39">
        <v>150</v>
      </c>
      <c r="W63" s="39" t="s">
        <v>70</v>
      </c>
      <c r="X63" s="39" t="s">
        <v>71</v>
      </c>
      <c r="Y63" s="49">
        <v>1</v>
      </c>
      <c r="Z63" s="49">
        <v>3</v>
      </c>
      <c r="AA63" s="49">
        <v>3</v>
      </c>
      <c r="AB63" s="49"/>
      <c r="AC63" s="40">
        <f t="shared" si="6"/>
        <v>7</v>
      </c>
      <c r="AD63" s="135">
        <f t="shared" si="2"/>
        <v>17</v>
      </c>
      <c r="AE63" s="39" t="s">
        <v>79</v>
      </c>
      <c r="AF63" s="39"/>
      <c r="AG63" s="56"/>
      <c r="AH63" s="56"/>
    </row>
    <row r="64" spans="1:34" s="134" customFormat="1" ht="204.6" x14ac:dyDescent="0.25">
      <c r="A64" s="38" t="s">
        <v>453</v>
      </c>
      <c r="B64" s="39" t="s">
        <v>41</v>
      </c>
      <c r="C64" s="39" t="s">
        <v>239</v>
      </c>
      <c r="D64" s="40" t="s">
        <v>454</v>
      </c>
      <c r="E64" s="39" t="s">
        <v>445</v>
      </c>
      <c r="F64" s="39" t="s">
        <v>88</v>
      </c>
      <c r="G64" s="90">
        <v>10.030099999999999</v>
      </c>
      <c r="H64" s="39" t="s">
        <v>90</v>
      </c>
      <c r="I64" s="39" t="s">
        <v>92</v>
      </c>
      <c r="J64" s="80">
        <f t="shared" si="8"/>
        <v>46443.667460735996</v>
      </c>
      <c r="K64" s="80">
        <f t="shared" si="9"/>
        <v>98047.609537696</v>
      </c>
      <c r="L64" s="45" t="s">
        <v>95</v>
      </c>
      <c r="M64" s="45">
        <f t="shared" si="7"/>
        <v>445</v>
      </c>
      <c r="N64" s="39" t="s">
        <v>201</v>
      </c>
      <c r="O64" s="38">
        <v>3</v>
      </c>
      <c r="P64" s="38">
        <v>1</v>
      </c>
      <c r="Q64" s="38">
        <v>3</v>
      </c>
      <c r="R64" s="38">
        <v>3</v>
      </c>
      <c r="S64" s="38"/>
      <c r="T64" s="40">
        <f t="shared" si="1"/>
        <v>10</v>
      </c>
      <c r="U64" s="47" t="s">
        <v>97</v>
      </c>
      <c r="V64" s="39">
        <v>150</v>
      </c>
      <c r="W64" s="39" t="s">
        <v>70</v>
      </c>
      <c r="X64" s="39" t="s">
        <v>71</v>
      </c>
      <c r="Y64" s="49">
        <v>1</v>
      </c>
      <c r="Z64" s="49">
        <v>3</v>
      </c>
      <c r="AA64" s="49">
        <v>3</v>
      </c>
      <c r="AB64" s="49"/>
      <c r="AC64" s="40">
        <f t="shared" si="6"/>
        <v>7</v>
      </c>
      <c r="AD64" s="135">
        <f t="shared" si="2"/>
        <v>17</v>
      </c>
      <c r="AE64" s="39" t="s">
        <v>79</v>
      </c>
      <c r="AF64" s="39"/>
      <c r="AG64" s="56"/>
      <c r="AH64" s="56"/>
    </row>
    <row r="65" spans="1:34" s="134" customFormat="1" ht="204.6" x14ac:dyDescent="0.25">
      <c r="A65" s="38" t="s">
        <v>456</v>
      </c>
      <c r="B65" s="39" t="s">
        <v>41</v>
      </c>
      <c r="C65" s="39" t="s">
        <v>239</v>
      </c>
      <c r="D65" s="40" t="s">
        <v>457</v>
      </c>
      <c r="E65" s="39" t="s">
        <v>445</v>
      </c>
      <c r="F65" s="39" t="s">
        <v>88</v>
      </c>
      <c r="G65" s="90">
        <v>10.030099999999999</v>
      </c>
      <c r="H65" s="39" t="s">
        <v>90</v>
      </c>
      <c r="I65" s="39" t="s">
        <v>92</v>
      </c>
      <c r="J65" s="80">
        <f t="shared" si="8"/>
        <v>46443.667460735996</v>
      </c>
      <c r="K65" s="80">
        <f t="shared" si="9"/>
        <v>98047.609537696</v>
      </c>
      <c r="L65" s="45" t="s">
        <v>95</v>
      </c>
      <c r="M65" s="45">
        <f t="shared" si="7"/>
        <v>445</v>
      </c>
      <c r="N65" s="39" t="s">
        <v>130</v>
      </c>
      <c r="O65" s="38">
        <v>3</v>
      </c>
      <c r="P65" s="38">
        <v>1</v>
      </c>
      <c r="Q65" s="38">
        <v>3</v>
      </c>
      <c r="R65" s="38">
        <v>3</v>
      </c>
      <c r="S65" s="38"/>
      <c r="T65" s="40">
        <f t="shared" si="1"/>
        <v>10</v>
      </c>
      <c r="U65" s="47" t="s">
        <v>97</v>
      </c>
      <c r="V65" s="39">
        <v>150</v>
      </c>
      <c r="W65" s="39" t="s">
        <v>70</v>
      </c>
      <c r="X65" s="39" t="s">
        <v>71</v>
      </c>
      <c r="Y65" s="49">
        <v>1</v>
      </c>
      <c r="Z65" s="49">
        <v>3</v>
      </c>
      <c r="AA65" s="49">
        <v>3</v>
      </c>
      <c r="AB65" s="49"/>
      <c r="AC65" s="40">
        <f t="shared" si="6"/>
        <v>7</v>
      </c>
      <c r="AD65" s="135">
        <f t="shared" si="2"/>
        <v>17</v>
      </c>
      <c r="AE65" s="39" t="s">
        <v>79</v>
      </c>
      <c r="AF65" s="39"/>
      <c r="AG65" s="56"/>
      <c r="AH65" s="56"/>
    </row>
    <row r="66" spans="1:34" s="134" customFormat="1" ht="204.6" x14ac:dyDescent="0.25">
      <c r="A66" s="38" t="s">
        <v>461</v>
      </c>
      <c r="B66" s="39" t="s">
        <v>41</v>
      </c>
      <c r="C66" s="39" t="s">
        <v>239</v>
      </c>
      <c r="D66" s="40" t="s">
        <v>462</v>
      </c>
      <c r="E66" s="39" t="s">
        <v>445</v>
      </c>
      <c r="F66" s="39" t="s">
        <v>88</v>
      </c>
      <c r="G66" s="90">
        <v>10.030099999999999</v>
      </c>
      <c r="H66" s="39" t="s">
        <v>90</v>
      </c>
      <c r="I66" s="39" t="s">
        <v>92</v>
      </c>
      <c r="J66" s="80">
        <f t="shared" si="8"/>
        <v>46443.667460735996</v>
      </c>
      <c r="K66" s="80">
        <f t="shared" si="9"/>
        <v>98047.609537696</v>
      </c>
      <c r="L66" s="45" t="s">
        <v>95</v>
      </c>
      <c r="M66" s="45">
        <f t="shared" si="7"/>
        <v>445</v>
      </c>
      <c r="N66" s="39" t="s">
        <v>201</v>
      </c>
      <c r="O66" s="38">
        <v>3</v>
      </c>
      <c r="P66" s="38">
        <v>1</v>
      </c>
      <c r="Q66" s="38">
        <v>3</v>
      </c>
      <c r="R66" s="38">
        <v>3</v>
      </c>
      <c r="S66" s="38"/>
      <c r="T66" s="40">
        <f t="shared" si="1"/>
        <v>10</v>
      </c>
      <c r="U66" s="47" t="s">
        <v>97</v>
      </c>
      <c r="V66" s="39">
        <v>150</v>
      </c>
      <c r="W66" s="39" t="s">
        <v>70</v>
      </c>
      <c r="X66" s="39" t="s">
        <v>71</v>
      </c>
      <c r="Y66" s="49">
        <v>1</v>
      </c>
      <c r="Z66" s="49">
        <v>3</v>
      </c>
      <c r="AA66" s="49">
        <v>3</v>
      </c>
      <c r="AB66" s="49"/>
      <c r="AC66" s="40">
        <f t="shared" si="6"/>
        <v>7</v>
      </c>
      <c r="AD66" s="135">
        <f t="shared" si="2"/>
        <v>17</v>
      </c>
      <c r="AE66" s="39" t="s">
        <v>79</v>
      </c>
      <c r="AF66" s="39"/>
      <c r="AG66" s="56"/>
      <c r="AH66" s="56"/>
    </row>
    <row r="67" spans="1:34" s="134" customFormat="1" ht="279" x14ac:dyDescent="0.25">
      <c r="A67" s="38" t="s">
        <v>470</v>
      </c>
      <c r="B67" s="39" t="s">
        <v>41</v>
      </c>
      <c r="C67" s="39" t="s">
        <v>239</v>
      </c>
      <c r="D67" s="40" t="s">
        <v>471</v>
      </c>
      <c r="E67" s="39" t="s">
        <v>472</v>
      </c>
      <c r="F67" s="39" t="s">
        <v>473</v>
      </c>
      <c r="G67" s="39">
        <v>15.1204</v>
      </c>
      <c r="H67" s="39" t="s">
        <v>474</v>
      </c>
      <c r="I67" s="39" t="s">
        <v>222</v>
      </c>
      <c r="J67" s="80">
        <v>48110.400000000001</v>
      </c>
      <c r="K67" s="53" t="s">
        <v>476</v>
      </c>
      <c r="L67" s="39">
        <v>11900</v>
      </c>
      <c r="M67" s="45">
        <f t="shared" si="7"/>
        <v>5950</v>
      </c>
      <c r="N67" s="39" t="s">
        <v>130</v>
      </c>
      <c r="O67" s="38">
        <v>3</v>
      </c>
      <c r="P67" s="38">
        <v>3</v>
      </c>
      <c r="Q67" s="38">
        <v>3</v>
      </c>
      <c r="R67" s="38">
        <v>3</v>
      </c>
      <c r="S67" s="38"/>
      <c r="T67" s="40">
        <f t="shared" si="1"/>
        <v>12</v>
      </c>
      <c r="U67" s="47" t="s">
        <v>419</v>
      </c>
      <c r="V67" s="39">
        <v>150</v>
      </c>
      <c r="W67" s="39" t="s">
        <v>70</v>
      </c>
      <c r="X67" s="39" t="s">
        <v>71</v>
      </c>
      <c r="Y67" s="49">
        <v>2</v>
      </c>
      <c r="Z67" s="49">
        <v>3</v>
      </c>
      <c r="AA67" s="49">
        <v>3</v>
      </c>
      <c r="AB67" s="49"/>
      <c r="AC67" s="40">
        <f t="shared" si="6"/>
        <v>8</v>
      </c>
      <c r="AD67" s="135">
        <f t="shared" si="2"/>
        <v>20</v>
      </c>
      <c r="AE67" s="39" t="s">
        <v>79</v>
      </c>
      <c r="AF67" s="39"/>
      <c r="AG67" s="56"/>
      <c r="AH67" s="56"/>
    </row>
    <row r="68" spans="1:34" s="134" customFormat="1" ht="204.6" x14ac:dyDescent="0.25">
      <c r="A68" s="38" t="s">
        <v>484</v>
      </c>
      <c r="B68" s="39" t="s">
        <v>41</v>
      </c>
      <c r="C68" s="39" t="s">
        <v>239</v>
      </c>
      <c r="D68" s="40" t="s">
        <v>485</v>
      </c>
      <c r="E68" s="39" t="s">
        <v>472</v>
      </c>
      <c r="F68" s="39" t="s">
        <v>88</v>
      </c>
      <c r="G68" s="90">
        <v>10.030099999999999</v>
      </c>
      <c r="H68" s="39" t="s">
        <v>90</v>
      </c>
      <c r="I68" s="39" t="s">
        <v>92</v>
      </c>
      <c r="J68" s="80">
        <f>22.3286862792*2080</f>
        <v>46443.667460735996</v>
      </c>
      <c r="K68" s="80">
        <f>47.1382738162*2080</f>
        <v>98047.609537696</v>
      </c>
      <c r="L68" s="45" t="s">
        <v>95</v>
      </c>
      <c r="M68" s="45">
        <f t="shared" si="7"/>
        <v>445</v>
      </c>
      <c r="N68" s="39" t="s">
        <v>390</v>
      </c>
      <c r="O68" s="38">
        <v>3</v>
      </c>
      <c r="P68" s="38">
        <v>1</v>
      </c>
      <c r="Q68" s="38">
        <v>2</v>
      </c>
      <c r="R68" s="38">
        <v>3</v>
      </c>
      <c r="S68" s="38"/>
      <c r="T68" s="40">
        <f t="shared" si="1"/>
        <v>9</v>
      </c>
      <c r="U68" s="47" t="s">
        <v>97</v>
      </c>
      <c r="V68" s="39">
        <v>150</v>
      </c>
      <c r="W68" s="39" t="s">
        <v>70</v>
      </c>
      <c r="X68" s="39" t="s">
        <v>71</v>
      </c>
      <c r="Y68" s="49">
        <v>2</v>
      </c>
      <c r="Z68" s="49">
        <v>3</v>
      </c>
      <c r="AA68" s="49">
        <v>3</v>
      </c>
      <c r="AB68" s="49"/>
      <c r="AC68" s="40">
        <f t="shared" si="6"/>
        <v>8</v>
      </c>
      <c r="AD68" s="135">
        <f t="shared" si="2"/>
        <v>17</v>
      </c>
      <c r="AE68" s="39" t="s">
        <v>79</v>
      </c>
      <c r="AF68" s="39"/>
      <c r="AG68" s="56"/>
      <c r="AH68" s="56"/>
    </row>
    <row r="69" spans="1:34" s="134" customFormat="1" ht="279" x14ac:dyDescent="0.25">
      <c r="A69" s="38" t="s">
        <v>503</v>
      </c>
      <c r="B69" s="39" t="s">
        <v>41</v>
      </c>
      <c r="C69" s="39" t="s">
        <v>239</v>
      </c>
      <c r="D69" s="40" t="s">
        <v>504</v>
      </c>
      <c r="E69" s="39" t="s">
        <v>472</v>
      </c>
      <c r="F69" s="39" t="s">
        <v>473</v>
      </c>
      <c r="G69" s="39">
        <v>15.1204</v>
      </c>
      <c r="H69" s="39" t="s">
        <v>474</v>
      </c>
      <c r="I69" s="39" t="s">
        <v>222</v>
      </c>
      <c r="J69" s="80">
        <v>48110.400000000001</v>
      </c>
      <c r="K69" s="53" t="s">
        <v>476</v>
      </c>
      <c r="L69" s="39">
        <v>11900</v>
      </c>
      <c r="M69" s="45">
        <f t="shared" si="7"/>
        <v>5950</v>
      </c>
      <c r="N69" s="39" t="s">
        <v>130</v>
      </c>
      <c r="O69" s="38">
        <v>3</v>
      </c>
      <c r="P69" s="38">
        <v>3</v>
      </c>
      <c r="Q69" s="38">
        <v>3</v>
      </c>
      <c r="R69" s="38">
        <v>3</v>
      </c>
      <c r="S69" s="38"/>
      <c r="T69" s="40">
        <f t="shared" si="1"/>
        <v>12</v>
      </c>
      <c r="U69" s="47" t="s">
        <v>419</v>
      </c>
      <c r="V69" s="39">
        <v>150</v>
      </c>
      <c r="W69" s="39" t="s">
        <v>70</v>
      </c>
      <c r="X69" s="39" t="s">
        <v>71</v>
      </c>
      <c r="Y69" s="49">
        <v>2</v>
      </c>
      <c r="Z69" s="49">
        <v>3</v>
      </c>
      <c r="AA69" s="49">
        <v>3</v>
      </c>
      <c r="AB69" s="49"/>
      <c r="AC69" s="40">
        <f t="shared" si="6"/>
        <v>8</v>
      </c>
      <c r="AD69" s="135">
        <f t="shared" si="2"/>
        <v>20</v>
      </c>
      <c r="AE69" s="39" t="s">
        <v>79</v>
      </c>
      <c r="AF69" s="39"/>
      <c r="AG69" s="56"/>
      <c r="AH69" s="56"/>
    </row>
    <row r="70" spans="1:34" s="134" customFormat="1" ht="241.8" x14ac:dyDescent="0.25">
      <c r="A70" s="38" t="s">
        <v>508</v>
      </c>
      <c r="B70" s="39" t="s">
        <v>41</v>
      </c>
      <c r="C70" s="39" t="s">
        <v>239</v>
      </c>
      <c r="D70" s="40" t="s">
        <v>509</v>
      </c>
      <c r="E70" s="39" t="s">
        <v>445</v>
      </c>
      <c r="F70" s="39" t="s">
        <v>510</v>
      </c>
      <c r="G70" s="39">
        <v>11.0801</v>
      </c>
      <c r="H70" s="39" t="s">
        <v>511</v>
      </c>
      <c r="I70" s="39" t="s">
        <v>206</v>
      </c>
      <c r="J70" s="53">
        <v>34340.800000000003</v>
      </c>
      <c r="K70" s="53">
        <v>84115.199999999997</v>
      </c>
      <c r="L70" s="54">
        <v>1421</v>
      </c>
      <c r="M70" s="45">
        <f t="shared" si="7"/>
        <v>710.5</v>
      </c>
      <c r="N70" s="39" t="s">
        <v>67</v>
      </c>
      <c r="O70" s="38">
        <v>2</v>
      </c>
      <c r="P70" s="38">
        <v>2</v>
      </c>
      <c r="Q70" s="38">
        <v>3</v>
      </c>
      <c r="R70" s="38">
        <v>2</v>
      </c>
      <c r="S70" s="38"/>
      <c r="T70" s="40">
        <f t="shared" si="1"/>
        <v>9</v>
      </c>
      <c r="U70" s="47" t="s">
        <v>517</v>
      </c>
      <c r="V70" s="39">
        <v>420</v>
      </c>
      <c r="W70" s="39" t="s">
        <v>70</v>
      </c>
      <c r="X70" s="39" t="s">
        <v>71</v>
      </c>
      <c r="Y70" s="49">
        <v>3</v>
      </c>
      <c r="Z70" s="49">
        <v>3</v>
      </c>
      <c r="AA70" s="49">
        <v>3</v>
      </c>
      <c r="AB70" s="49"/>
      <c r="AC70" s="40">
        <f t="shared" si="6"/>
        <v>9</v>
      </c>
      <c r="AD70" s="135">
        <f t="shared" si="2"/>
        <v>18</v>
      </c>
      <c r="AE70" s="39" t="s">
        <v>79</v>
      </c>
      <c r="AF70" s="39"/>
      <c r="AG70" s="56"/>
      <c r="AH70" s="56"/>
    </row>
    <row r="71" spans="1:34" s="134" customFormat="1" ht="409.6" x14ac:dyDescent="0.25">
      <c r="A71" s="38" t="s">
        <v>278</v>
      </c>
      <c r="B71" s="39" t="s">
        <v>42</v>
      </c>
      <c r="C71" s="39" t="s">
        <v>279</v>
      </c>
      <c r="D71" s="40" t="s">
        <v>280</v>
      </c>
      <c r="E71" s="39" t="s">
        <v>53</v>
      </c>
      <c r="F71" s="39" t="s">
        <v>281</v>
      </c>
      <c r="G71" s="90">
        <v>52.010100000000001</v>
      </c>
      <c r="H71" s="39" t="s">
        <v>282</v>
      </c>
      <c r="I71" s="39" t="s">
        <v>283</v>
      </c>
      <c r="J71" s="80">
        <f>23.7409039874*2080</f>
        <v>49381.080293792002</v>
      </c>
      <c r="K71" s="80">
        <f>45.9019976052*2080</f>
        <v>95476.155018816004</v>
      </c>
      <c r="L71" s="45" t="s">
        <v>297</v>
      </c>
      <c r="M71" s="45" t="s">
        <v>301</v>
      </c>
      <c r="N71" s="39" t="s">
        <v>303</v>
      </c>
      <c r="O71" s="38">
        <v>3</v>
      </c>
      <c r="P71" s="38">
        <v>3</v>
      </c>
      <c r="Q71" s="38">
        <v>3</v>
      </c>
      <c r="R71" s="38">
        <v>3</v>
      </c>
      <c r="S71" s="38">
        <v>1</v>
      </c>
      <c r="T71" s="40">
        <f t="shared" si="1"/>
        <v>13</v>
      </c>
      <c r="U71" s="47" t="s">
        <v>306</v>
      </c>
      <c r="V71" s="39" t="s">
        <v>1535</v>
      </c>
      <c r="W71" s="39" t="s">
        <v>70</v>
      </c>
      <c r="X71" s="39" t="s">
        <v>72</v>
      </c>
      <c r="Y71" s="49">
        <v>3</v>
      </c>
      <c r="Z71" s="49">
        <v>3</v>
      </c>
      <c r="AA71" s="49">
        <v>3</v>
      </c>
      <c r="AB71" s="49"/>
      <c r="AC71" s="40">
        <f t="shared" si="6"/>
        <v>9</v>
      </c>
      <c r="AD71" s="135">
        <f t="shared" si="2"/>
        <v>22</v>
      </c>
      <c r="AE71" s="39" t="s">
        <v>79</v>
      </c>
      <c r="AF71" s="39"/>
      <c r="AG71" s="56"/>
      <c r="AH71" s="56"/>
    </row>
    <row r="72" spans="1:34" s="134" customFormat="1" ht="260.39999999999998" x14ac:dyDescent="0.25">
      <c r="A72" s="38" t="s">
        <v>518</v>
      </c>
      <c r="B72" s="39" t="s">
        <v>41</v>
      </c>
      <c r="C72" s="39" t="s">
        <v>279</v>
      </c>
      <c r="D72" s="40" t="s">
        <v>519</v>
      </c>
      <c r="E72" s="39" t="s">
        <v>520</v>
      </c>
      <c r="F72" s="39" t="s">
        <v>521</v>
      </c>
      <c r="G72" s="39">
        <v>52.040100000000002</v>
      </c>
      <c r="H72" s="39" t="s">
        <v>522</v>
      </c>
      <c r="I72" s="39" t="s">
        <v>523</v>
      </c>
      <c r="J72" s="53">
        <v>31720</v>
      </c>
      <c r="K72" s="53">
        <v>49254.400000000001</v>
      </c>
      <c r="L72" s="54">
        <v>7270</v>
      </c>
      <c r="M72" s="45">
        <f t="shared" ref="M72:M134" si="10">L72 / 2</f>
        <v>3635</v>
      </c>
      <c r="N72" s="39" t="s">
        <v>390</v>
      </c>
      <c r="O72" s="38">
        <v>1</v>
      </c>
      <c r="P72" s="38">
        <v>3</v>
      </c>
      <c r="Q72" s="38">
        <v>2</v>
      </c>
      <c r="R72" s="38">
        <v>3</v>
      </c>
      <c r="S72" s="38">
        <v>1</v>
      </c>
      <c r="T72" s="40">
        <f t="shared" si="1"/>
        <v>10</v>
      </c>
      <c r="U72" s="47" t="s">
        <v>533</v>
      </c>
      <c r="V72" s="39">
        <v>150</v>
      </c>
      <c r="W72" s="39" t="s">
        <v>70</v>
      </c>
      <c r="X72" s="39" t="s">
        <v>71</v>
      </c>
      <c r="Y72" s="49">
        <v>1</v>
      </c>
      <c r="Z72" s="49">
        <v>3</v>
      </c>
      <c r="AA72" s="49">
        <v>3</v>
      </c>
      <c r="AB72" s="49"/>
      <c r="AC72" s="40">
        <f t="shared" si="6"/>
        <v>7</v>
      </c>
      <c r="AD72" s="135">
        <f t="shared" si="2"/>
        <v>17</v>
      </c>
      <c r="AE72" s="39" t="s">
        <v>79</v>
      </c>
      <c r="AF72" s="39"/>
      <c r="AG72" s="56"/>
      <c r="AH72" s="56"/>
    </row>
    <row r="73" spans="1:34" s="134" customFormat="1" ht="260.39999999999998" x14ac:dyDescent="0.25">
      <c r="A73" s="38" t="s">
        <v>535</v>
      </c>
      <c r="B73" s="39" t="s">
        <v>41</v>
      </c>
      <c r="C73" s="39" t="s">
        <v>279</v>
      </c>
      <c r="D73" s="40" t="s">
        <v>536</v>
      </c>
      <c r="E73" s="39" t="s">
        <v>537</v>
      </c>
      <c r="F73" s="39" t="s">
        <v>521</v>
      </c>
      <c r="G73" s="39">
        <v>52.040100000000002</v>
      </c>
      <c r="H73" s="39" t="s">
        <v>522</v>
      </c>
      <c r="I73" s="39" t="s">
        <v>523</v>
      </c>
      <c r="J73" s="53">
        <v>31720</v>
      </c>
      <c r="K73" s="53">
        <v>49254.400000000001</v>
      </c>
      <c r="L73" s="54">
        <v>7270</v>
      </c>
      <c r="M73" s="45">
        <f t="shared" si="10"/>
        <v>3635</v>
      </c>
      <c r="N73" s="39" t="s">
        <v>130</v>
      </c>
      <c r="O73" s="38">
        <v>1</v>
      </c>
      <c r="P73" s="38">
        <v>3</v>
      </c>
      <c r="Q73" s="38">
        <v>3</v>
      </c>
      <c r="R73" s="38">
        <v>3</v>
      </c>
      <c r="S73" s="38">
        <v>1</v>
      </c>
      <c r="T73" s="40">
        <f t="shared" si="1"/>
        <v>11</v>
      </c>
      <c r="U73" s="47" t="s">
        <v>533</v>
      </c>
      <c r="V73" s="39">
        <v>150</v>
      </c>
      <c r="W73" s="39" t="s">
        <v>70</v>
      </c>
      <c r="X73" s="39" t="s">
        <v>71</v>
      </c>
      <c r="Y73" s="49">
        <v>2</v>
      </c>
      <c r="Z73" s="49">
        <v>3</v>
      </c>
      <c r="AA73" s="49">
        <v>3</v>
      </c>
      <c r="AB73" s="49"/>
      <c r="AC73" s="40">
        <f t="shared" si="6"/>
        <v>8</v>
      </c>
      <c r="AD73" s="135">
        <f t="shared" si="2"/>
        <v>19</v>
      </c>
      <c r="AE73" s="39" t="s">
        <v>79</v>
      </c>
      <c r="AF73" s="39"/>
      <c r="AG73" s="56"/>
      <c r="AH73" s="56"/>
    </row>
    <row r="74" spans="1:34" s="134" customFormat="1" ht="260.39999999999998" x14ac:dyDescent="0.25">
      <c r="A74" s="38" t="s">
        <v>544</v>
      </c>
      <c r="B74" s="39" t="s">
        <v>41</v>
      </c>
      <c r="C74" s="39" t="s">
        <v>279</v>
      </c>
      <c r="D74" s="40" t="s">
        <v>536</v>
      </c>
      <c r="E74" s="39" t="s">
        <v>537</v>
      </c>
      <c r="F74" s="39" t="s">
        <v>521</v>
      </c>
      <c r="G74" s="39">
        <v>52.040100000000002</v>
      </c>
      <c r="H74" s="39" t="s">
        <v>522</v>
      </c>
      <c r="I74" s="39" t="s">
        <v>523</v>
      </c>
      <c r="J74" s="53">
        <v>31720</v>
      </c>
      <c r="K74" s="53">
        <v>49254.400000000001</v>
      </c>
      <c r="L74" s="54">
        <v>7270</v>
      </c>
      <c r="M74" s="45">
        <f t="shared" si="10"/>
        <v>3635</v>
      </c>
      <c r="N74" s="39" t="s">
        <v>130</v>
      </c>
      <c r="O74" s="38">
        <v>1</v>
      </c>
      <c r="P74" s="38">
        <v>3</v>
      </c>
      <c r="Q74" s="38">
        <v>3</v>
      </c>
      <c r="R74" s="38">
        <v>3</v>
      </c>
      <c r="S74" s="38">
        <v>1</v>
      </c>
      <c r="T74" s="40">
        <f t="shared" si="1"/>
        <v>11</v>
      </c>
      <c r="U74" s="47" t="s">
        <v>533</v>
      </c>
      <c r="V74" s="39">
        <v>150</v>
      </c>
      <c r="W74" s="39" t="s">
        <v>70</v>
      </c>
      <c r="X74" s="39" t="s">
        <v>71</v>
      </c>
      <c r="Y74" s="49">
        <v>2</v>
      </c>
      <c r="Z74" s="49">
        <v>3</v>
      </c>
      <c r="AA74" s="49">
        <v>3</v>
      </c>
      <c r="AB74" s="49"/>
      <c r="AC74" s="40">
        <f t="shared" si="6"/>
        <v>8</v>
      </c>
      <c r="AD74" s="135">
        <f t="shared" si="2"/>
        <v>19</v>
      </c>
      <c r="AE74" s="39" t="s">
        <v>79</v>
      </c>
      <c r="AF74" s="39"/>
      <c r="AG74" s="56"/>
      <c r="AH74" s="56"/>
    </row>
    <row r="75" spans="1:34" s="134" customFormat="1" ht="334.8" x14ac:dyDescent="0.25">
      <c r="A75" s="38" t="s">
        <v>1268</v>
      </c>
      <c r="B75" s="39" t="s">
        <v>1228</v>
      </c>
      <c r="C75" s="39" t="s">
        <v>279</v>
      </c>
      <c r="D75" s="40" t="s">
        <v>1269</v>
      </c>
      <c r="E75" s="39" t="s">
        <v>1270</v>
      </c>
      <c r="F75" s="39" t="s">
        <v>281</v>
      </c>
      <c r="G75" s="90">
        <v>52.010100000000001</v>
      </c>
      <c r="H75" s="109" t="s">
        <v>1271</v>
      </c>
      <c r="I75" s="39" t="s">
        <v>1272</v>
      </c>
      <c r="J75" s="80">
        <f>23.7409039874*2080</f>
        <v>49381.080293792002</v>
      </c>
      <c r="K75" s="80">
        <f>45.9019976052*2080</f>
        <v>95476.155018816004</v>
      </c>
      <c r="L75" s="45" t="s">
        <v>790</v>
      </c>
      <c r="M75" s="45">
        <f t="shared" si="10"/>
        <v>4329.5</v>
      </c>
      <c r="N75" s="39" t="s">
        <v>1231</v>
      </c>
      <c r="O75" s="38">
        <v>3</v>
      </c>
      <c r="P75" s="38">
        <v>3</v>
      </c>
      <c r="Q75" s="38">
        <v>3</v>
      </c>
      <c r="R75" s="38">
        <v>3</v>
      </c>
      <c r="S75" s="38">
        <v>1</v>
      </c>
      <c r="T75" s="40">
        <f t="shared" si="1"/>
        <v>13</v>
      </c>
      <c r="U75" s="47" t="s">
        <v>306</v>
      </c>
      <c r="V75" s="39">
        <v>570</v>
      </c>
      <c r="W75" s="39" t="s">
        <v>244</v>
      </c>
      <c r="X75" s="39" t="s">
        <v>71</v>
      </c>
      <c r="Y75" s="49">
        <v>3</v>
      </c>
      <c r="Z75" s="49">
        <v>2</v>
      </c>
      <c r="AA75" s="49">
        <v>3</v>
      </c>
      <c r="AB75" s="49"/>
      <c r="AC75" s="40">
        <f t="shared" si="6"/>
        <v>8</v>
      </c>
      <c r="AD75" s="135">
        <f t="shared" si="2"/>
        <v>21</v>
      </c>
      <c r="AE75" s="39" t="s">
        <v>79</v>
      </c>
      <c r="AF75" s="39"/>
      <c r="AG75" s="56"/>
      <c r="AH75" s="56"/>
    </row>
    <row r="76" spans="1:34" s="134" customFormat="1" ht="148.80000000000001" x14ac:dyDescent="0.25">
      <c r="A76" s="38" t="s">
        <v>312</v>
      </c>
      <c r="B76" s="39" t="s">
        <v>42</v>
      </c>
      <c r="C76" s="39" t="s">
        <v>293</v>
      </c>
      <c r="D76" s="40" t="s">
        <v>314</v>
      </c>
      <c r="E76" s="39" t="s">
        <v>53</v>
      </c>
      <c r="F76" s="39" t="s">
        <v>316</v>
      </c>
      <c r="G76" s="90">
        <v>15.1303</v>
      </c>
      <c r="H76" s="39" t="s">
        <v>317</v>
      </c>
      <c r="I76" s="39" t="s">
        <v>109</v>
      </c>
      <c r="J76" s="80">
        <f>22.0955379493*2080</f>
        <v>45958.718934543998</v>
      </c>
      <c r="K76" s="80">
        <f>31.4459237458*2080</f>
        <v>65407.521391263996</v>
      </c>
      <c r="L76" s="45" t="s">
        <v>327</v>
      </c>
      <c r="M76" s="45">
        <f t="shared" si="10"/>
        <v>422</v>
      </c>
      <c r="N76" s="39" t="s">
        <v>332</v>
      </c>
      <c r="O76" s="38">
        <v>2</v>
      </c>
      <c r="P76" s="38">
        <v>1</v>
      </c>
      <c r="Q76" s="38">
        <v>3</v>
      </c>
      <c r="R76" s="38">
        <v>3</v>
      </c>
      <c r="S76" s="38"/>
      <c r="T76" s="40">
        <f t="shared" si="1"/>
        <v>9</v>
      </c>
      <c r="U76" s="47" t="s">
        <v>335</v>
      </c>
      <c r="V76" s="39" t="s">
        <v>1535</v>
      </c>
      <c r="W76" s="39" t="s">
        <v>70</v>
      </c>
      <c r="X76" s="39" t="s">
        <v>72</v>
      </c>
      <c r="Y76" s="49">
        <v>2</v>
      </c>
      <c r="Z76" s="49">
        <v>3</v>
      </c>
      <c r="AA76" s="49">
        <v>3</v>
      </c>
      <c r="AB76" s="49"/>
      <c r="AC76" s="40">
        <f t="shared" si="6"/>
        <v>8</v>
      </c>
      <c r="AD76" s="135">
        <f t="shared" si="2"/>
        <v>17</v>
      </c>
      <c r="AE76" s="39" t="s">
        <v>79</v>
      </c>
      <c r="AF76" s="39"/>
      <c r="AG76" s="56"/>
      <c r="AH76" s="56"/>
    </row>
    <row r="77" spans="1:34" s="134" customFormat="1" ht="204.6" x14ac:dyDescent="0.25">
      <c r="A77" s="38" t="s">
        <v>340</v>
      </c>
      <c r="B77" s="39" t="s">
        <v>42</v>
      </c>
      <c r="C77" s="39" t="s">
        <v>293</v>
      </c>
      <c r="D77" s="40" t="s">
        <v>341</v>
      </c>
      <c r="E77" s="39" t="s">
        <v>53</v>
      </c>
      <c r="F77" s="39" t="s">
        <v>343</v>
      </c>
      <c r="G77" s="94" t="s">
        <v>344</v>
      </c>
      <c r="H77" s="39" t="s">
        <v>345</v>
      </c>
      <c r="I77" s="39" t="s">
        <v>346</v>
      </c>
      <c r="J77" s="80">
        <f>18.5832838297*2080</f>
        <v>38653.230365775999</v>
      </c>
      <c r="K77" s="80">
        <f>31.41*2080</f>
        <v>65332.800000000003</v>
      </c>
      <c r="L77" s="45" t="s">
        <v>349</v>
      </c>
      <c r="M77" s="45">
        <f t="shared" si="10"/>
        <v>834</v>
      </c>
      <c r="N77" s="39" t="s">
        <v>332</v>
      </c>
      <c r="O77" s="38">
        <v>2</v>
      </c>
      <c r="P77" s="38">
        <v>2</v>
      </c>
      <c r="Q77" s="38">
        <v>3</v>
      </c>
      <c r="R77" s="38">
        <v>2</v>
      </c>
      <c r="S77" s="38"/>
      <c r="T77" s="40">
        <f t="shared" si="1"/>
        <v>9</v>
      </c>
      <c r="U77" s="47" t="s">
        <v>284</v>
      </c>
      <c r="V77" s="39" t="s">
        <v>1535</v>
      </c>
      <c r="W77" s="39" t="s">
        <v>70</v>
      </c>
      <c r="X77" s="39" t="s">
        <v>72</v>
      </c>
      <c r="Y77" s="49">
        <v>2</v>
      </c>
      <c r="Z77" s="49">
        <v>3</v>
      </c>
      <c r="AA77" s="49">
        <v>3</v>
      </c>
      <c r="AB77" s="49"/>
      <c r="AC77" s="40">
        <f t="shared" si="6"/>
        <v>8</v>
      </c>
      <c r="AD77" s="135">
        <f t="shared" si="2"/>
        <v>17</v>
      </c>
      <c r="AE77" s="39" t="s">
        <v>79</v>
      </c>
      <c r="AF77" s="39"/>
      <c r="AG77" s="56"/>
      <c r="AH77" s="56"/>
    </row>
    <row r="78" spans="1:34" s="134" customFormat="1" ht="148.80000000000001" x14ac:dyDescent="0.25">
      <c r="A78" s="38" t="s">
        <v>547</v>
      </c>
      <c r="B78" s="39" t="s">
        <v>41</v>
      </c>
      <c r="C78" s="39" t="s">
        <v>293</v>
      </c>
      <c r="D78" s="40" t="s">
        <v>549</v>
      </c>
      <c r="E78" s="39" t="s">
        <v>550</v>
      </c>
      <c r="F78" s="39" t="s">
        <v>551</v>
      </c>
      <c r="G78" s="39">
        <v>46.020099999999999</v>
      </c>
      <c r="H78" s="39" t="s">
        <v>552</v>
      </c>
      <c r="I78" s="39" t="s">
        <v>186</v>
      </c>
      <c r="J78" s="53">
        <v>39811.199999999997</v>
      </c>
      <c r="K78" s="53">
        <v>64292.800000000003</v>
      </c>
      <c r="L78" s="54">
        <v>575</v>
      </c>
      <c r="M78" s="45">
        <f t="shared" si="10"/>
        <v>287.5</v>
      </c>
      <c r="N78" s="39" t="s">
        <v>67</v>
      </c>
      <c r="O78" s="38">
        <v>2</v>
      </c>
      <c r="P78" s="38">
        <v>1</v>
      </c>
      <c r="Q78" s="38">
        <v>3</v>
      </c>
      <c r="R78" s="38">
        <v>2</v>
      </c>
      <c r="S78" s="38"/>
      <c r="T78" s="40">
        <f t="shared" si="1"/>
        <v>8</v>
      </c>
      <c r="U78" s="47" t="s">
        <v>284</v>
      </c>
      <c r="V78" s="39">
        <v>180</v>
      </c>
      <c r="W78" s="39" t="s">
        <v>244</v>
      </c>
      <c r="X78" s="39" t="s">
        <v>71</v>
      </c>
      <c r="Y78" s="49">
        <v>3</v>
      </c>
      <c r="Z78" s="49">
        <v>3</v>
      </c>
      <c r="AA78" s="49">
        <v>3</v>
      </c>
      <c r="AB78" s="49"/>
      <c r="AC78" s="40">
        <f t="shared" si="6"/>
        <v>9</v>
      </c>
      <c r="AD78" s="135">
        <f t="shared" si="2"/>
        <v>17</v>
      </c>
      <c r="AE78" s="39" t="s">
        <v>79</v>
      </c>
      <c r="AF78" s="39"/>
      <c r="AG78" s="56"/>
      <c r="AH78" s="56"/>
    </row>
    <row r="79" spans="1:34" s="134" customFormat="1" ht="111.6" x14ac:dyDescent="0.25">
      <c r="A79" s="38" t="s">
        <v>561</v>
      </c>
      <c r="B79" s="39" t="s">
        <v>41</v>
      </c>
      <c r="C79" s="39" t="s">
        <v>293</v>
      </c>
      <c r="D79" s="40" t="s">
        <v>562</v>
      </c>
      <c r="E79" s="39" t="s">
        <v>570</v>
      </c>
      <c r="F79" s="39" t="s">
        <v>571</v>
      </c>
      <c r="G79" s="39">
        <v>47.020099999999999</v>
      </c>
      <c r="H79" s="39" t="s">
        <v>310</v>
      </c>
      <c r="I79" s="39" t="s">
        <v>186</v>
      </c>
      <c r="J79" s="53">
        <v>39395.199999999997</v>
      </c>
      <c r="K79" s="53">
        <v>72758.399999999994</v>
      </c>
      <c r="L79" s="54">
        <v>1789</v>
      </c>
      <c r="M79" s="45">
        <f t="shared" si="10"/>
        <v>894.5</v>
      </c>
      <c r="N79" s="39" t="s">
        <v>67</v>
      </c>
      <c r="O79" s="38">
        <v>2</v>
      </c>
      <c r="P79" s="38">
        <v>2</v>
      </c>
      <c r="Q79" s="38">
        <v>3</v>
      </c>
      <c r="R79" s="38">
        <v>2</v>
      </c>
      <c r="S79" s="38"/>
      <c r="T79" s="40">
        <f t="shared" si="1"/>
        <v>9</v>
      </c>
      <c r="U79" s="47" t="s">
        <v>573</v>
      </c>
      <c r="V79" s="39">
        <v>450</v>
      </c>
      <c r="W79" s="39" t="s">
        <v>244</v>
      </c>
      <c r="X79" s="39" t="s">
        <v>71</v>
      </c>
      <c r="Y79" s="49">
        <v>2</v>
      </c>
      <c r="Z79" s="49">
        <v>3</v>
      </c>
      <c r="AA79" s="49">
        <v>3</v>
      </c>
      <c r="AB79" s="49"/>
      <c r="AC79" s="40">
        <f t="shared" si="6"/>
        <v>8</v>
      </c>
      <c r="AD79" s="135">
        <f t="shared" si="2"/>
        <v>17</v>
      </c>
      <c r="AE79" s="39" t="s">
        <v>79</v>
      </c>
      <c r="AF79" s="39"/>
      <c r="AG79" s="56"/>
      <c r="AH79" s="56"/>
    </row>
    <row r="80" spans="1:34" s="134" customFormat="1" ht="204.6" x14ac:dyDescent="0.25">
      <c r="A80" s="38" t="s">
        <v>1273</v>
      </c>
      <c r="B80" s="39" t="s">
        <v>1228</v>
      </c>
      <c r="C80" s="39" t="s">
        <v>293</v>
      </c>
      <c r="D80" s="40" t="s">
        <v>1274</v>
      </c>
      <c r="E80" s="39" t="s">
        <v>1275</v>
      </c>
      <c r="F80" s="39" t="s">
        <v>1276</v>
      </c>
      <c r="G80" s="39">
        <v>46.041499999999999</v>
      </c>
      <c r="H80" s="39" t="s">
        <v>1277</v>
      </c>
      <c r="I80" s="39" t="s">
        <v>1278</v>
      </c>
      <c r="J80" s="53">
        <v>30388.799999999999</v>
      </c>
      <c r="K80" s="126">
        <v>57200</v>
      </c>
      <c r="L80" s="54">
        <v>51</v>
      </c>
      <c r="M80" s="45">
        <f t="shared" si="10"/>
        <v>25.5</v>
      </c>
      <c r="N80" s="39" t="s">
        <v>1231</v>
      </c>
      <c r="O80" s="38">
        <v>2</v>
      </c>
      <c r="P80" s="38">
        <v>1</v>
      </c>
      <c r="Q80" s="38">
        <v>3</v>
      </c>
      <c r="R80" s="38">
        <v>3</v>
      </c>
      <c r="S80" s="38"/>
      <c r="T80" s="40">
        <f t="shared" si="1"/>
        <v>9</v>
      </c>
      <c r="U80" s="47" t="s">
        <v>284</v>
      </c>
      <c r="V80" s="39">
        <v>120</v>
      </c>
      <c r="W80" s="39" t="s">
        <v>70</v>
      </c>
      <c r="X80" s="39" t="s">
        <v>71</v>
      </c>
      <c r="Y80" s="49">
        <v>2</v>
      </c>
      <c r="Z80" s="49">
        <v>3</v>
      </c>
      <c r="AA80" s="49">
        <v>3</v>
      </c>
      <c r="AB80" s="49"/>
      <c r="AC80" s="40">
        <f t="shared" si="6"/>
        <v>8</v>
      </c>
      <c r="AD80" s="135">
        <f t="shared" si="2"/>
        <v>17</v>
      </c>
      <c r="AE80" s="39" t="s">
        <v>79</v>
      </c>
      <c r="AF80" s="39"/>
      <c r="AG80" s="56"/>
      <c r="AH80" s="56"/>
    </row>
    <row r="81" spans="1:34" s="134" customFormat="1" ht="241.8" x14ac:dyDescent="0.25">
      <c r="A81" s="38" t="s">
        <v>199</v>
      </c>
      <c r="B81" s="39" t="s">
        <v>40</v>
      </c>
      <c r="C81" s="39" t="s">
        <v>200</v>
      </c>
      <c r="D81" s="40" t="s">
        <v>202</v>
      </c>
      <c r="E81" s="39" t="s">
        <v>203</v>
      </c>
      <c r="F81" s="39" t="s">
        <v>204</v>
      </c>
      <c r="G81" s="39">
        <v>15.129899999999999</v>
      </c>
      <c r="H81" s="39" t="s">
        <v>205</v>
      </c>
      <c r="I81" s="39" t="s">
        <v>206</v>
      </c>
      <c r="J81" s="53">
        <v>48110.400000000001</v>
      </c>
      <c r="K81" s="53">
        <v>103812.8</v>
      </c>
      <c r="L81" s="39">
        <v>605</v>
      </c>
      <c r="M81" s="45">
        <f t="shared" si="10"/>
        <v>302.5</v>
      </c>
      <c r="N81" s="39" t="s">
        <v>98</v>
      </c>
      <c r="O81" s="38">
        <v>3</v>
      </c>
      <c r="P81" s="38">
        <v>1</v>
      </c>
      <c r="Q81" s="38">
        <v>3</v>
      </c>
      <c r="R81" s="38">
        <v>3</v>
      </c>
      <c r="S81" s="38">
        <v>1</v>
      </c>
      <c r="T81" s="40">
        <f t="shared" si="1"/>
        <v>11</v>
      </c>
      <c r="U81" s="47" t="s">
        <v>210</v>
      </c>
      <c r="V81" s="39" t="s">
        <v>166</v>
      </c>
      <c r="W81" s="39" t="s">
        <v>142</v>
      </c>
      <c r="X81" s="39" t="s">
        <v>211</v>
      </c>
      <c r="Y81" s="49">
        <v>3</v>
      </c>
      <c r="Z81" s="49">
        <v>1</v>
      </c>
      <c r="AA81" s="49">
        <v>2</v>
      </c>
      <c r="AB81" s="49" t="s">
        <v>168</v>
      </c>
      <c r="AC81" s="40">
        <f t="shared" si="6"/>
        <v>6</v>
      </c>
      <c r="AD81" s="135">
        <f t="shared" si="2"/>
        <v>17</v>
      </c>
      <c r="AE81" s="39" t="s">
        <v>79</v>
      </c>
      <c r="AF81" s="39"/>
      <c r="AG81" s="56"/>
      <c r="AH81" s="56"/>
    </row>
    <row r="82" spans="1:34" s="134" customFormat="1" ht="260.39999999999998" x14ac:dyDescent="0.25">
      <c r="A82" s="38" t="s">
        <v>215</v>
      </c>
      <c r="B82" s="39" t="s">
        <v>40</v>
      </c>
      <c r="C82" s="39" t="s">
        <v>200</v>
      </c>
      <c r="D82" s="40" t="s">
        <v>216</v>
      </c>
      <c r="E82" s="39" t="s">
        <v>217</v>
      </c>
      <c r="F82" s="39" t="s">
        <v>219</v>
      </c>
      <c r="G82" s="39">
        <v>11.0501</v>
      </c>
      <c r="H82" s="39" t="s">
        <v>221</v>
      </c>
      <c r="I82" s="39" t="s">
        <v>222</v>
      </c>
      <c r="J82" s="53">
        <v>68868.800000000003</v>
      </c>
      <c r="K82" s="53">
        <v>127171.2</v>
      </c>
      <c r="L82" s="39">
        <v>2382</v>
      </c>
      <c r="M82" s="45">
        <f t="shared" si="10"/>
        <v>1191</v>
      </c>
      <c r="N82" s="39" t="s">
        <v>98</v>
      </c>
      <c r="O82" s="38">
        <v>3</v>
      </c>
      <c r="P82" s="38">
        <v>2</v>
      </c>
      <c r="Q82" s="38">
        <v>3</v>
      </c>
      <c r="R82" s="38">
        <v>3</v>
      </c>
      <c r="S82" s="38">
        <v>1</v>
      </c>
      <c r="T82" s="40">
        <f t="shared" si="1"/>
        <v>12</v>
      </c>
      <c r="U82" s="47" t="s">
        <v>224</v>
      </c>
      <c r="V82" s="39" t="s">
        <v>166</v>
      </c>
      <c r="W82" s="39" t="s">
        <v>142</v>
      </c>
      <c r="X82" s="39" t="s">
        <v>211</v>
      </c>
      <c r="Y82" s="49">
        <v>3</v>
      </c>
      <c r="Z82" s="49">
        <v>1</v>
      </c>
      <c r="AA82" s="49">
        <v>2</v>
      </c>
      <c r="AB82" s="49" t="s">
        <v>75</v>
      </c>
      <c r="AC82" s="40">
        <f t="shared" si="6"/>
        <v>6</v>
      </c>
      <c r="AD82" s="135">
        <f t="shared" si="2"/>
        <v>18</v>
      </c>
      <c r="AE82" s="39" t="s">
        <v>79</v>
      </c>
      <c r="AF82" s="39"/>
      <c r="AG82" s="56"/>
      <c r="AH82" s="56"/>
    </row>
    <row r="83" spans="1:34" s="134" customFormat="1" ht="241.8" x14ac:dyDescent="0.25">
      <c r="A83" s="38" t="s">
        <v>354</v>
      </c>
      <c r="B83" s="39" t="s">
        <v>42</v>
      </c>
      <c r="C83" s="39" t="s">
        <v>200</v>
      </c>
      <c r="D83" s="40" t="s">
        <v>356</v>
      </c>
      <c r="E83" s="39" t="s">
        <v>53</v>
      </c>
      <c r="F83" s="39" t="s">
        <v>358</v>
      </c>
      <c r="G83" s="90">
        <v>43.040399999999998</v>
      </c>
      <c r="H83" s="39" t="s">
        <v>359</v>
      </c>
      <c r="I83" s="39" t="s">
        <v>206</v>
      </c>
      <c r="J83" s="80">
        <f>22.4305282357*2080</f>
        <v>46655.498730255997</v>
      </c>
      <c r="K83" s="80">
        <f>39.6270133041*2080</f>
        <v>82424.187672527987</v>
      </c>
      <c r="L83" s="45" t="s">
        <v>366</v>
      </c>
      <c r="M83" s="45">
        <f t="shared" si="10"/>
        <v>2321</v>
      </c>
      <c r="N83" s="39" t="s">
        <v>367</v>
      </c>
      <c r="O83" s="38">
        <v>2</v>
      </c>
      <c r="P83" s="38">
        <v>2</v>
      </c>
      <c r="Q83" s="38">
        <v>3</v>
      </c>
      <c r="R83" s="38">
        <v>3</v>
      </c>
      <c r="S83" s="38">
        <v>1</v>
      </c>
      <c r="T83" s="40">
        <f t="shared" si="1"/>
        <v>11</v>
      </c>
      <c r="U83" s="47" t="s">
        <v>372</v>
      </c>
      <c r="V83" s="39" t="s">
        <v>1535</v>
      </c>
      <c r="W83" s="39" t="s">
        <v>70</v>
      </c>
      <c r="X83" s="39" t="s">
        <v>72</v>
      </c>
      <c r="Y83" s="49">
        <v>3</v>
      </c>
      <c r="Z83" s="49">
        <v>3</v>
      </c>
      <c r="AA83" s="49">
        <v>3</v>
      </c>
      <c r="AB83" s="49"/>
      <c r="AC83" s="40">
        <f t="shared" si="6"/>
        <v>9</v>
      </c>
      <c r="AD83" s="135">
        <f t="shared" si="2"/>
        <v>20</v>
      </c>
      <c r="AE83" s="39" t="s">
        <v>79</v>
      </c>
      <c r="AF83" s="39"/>
      <c r="AG83" s="56"/>
      <c r="AH83" s="56"/>
    </row>
    <row r="84" spans="1:34" s="134" customFormat="1" ht="241.8" x14ac:dyDescent="0.25">
      <c r="A84" s="38" t="s">
        <v>376</v>
      </c>
      <c r="B84" s="39" t="s">
        <v>42</v>
      </c>
      <c r="C84" s="39" t="s">
        <v>200</v>
      </c>
      <c r="D84" s="40" t="s">
        <v>378</v>
      </c>
      <c r="E84" s="39" t="s">
        <v>53</v>
      </c>
      <c r="F84" s="39" t="s">
        <v>379</v>
      </c>
      <c r="G84" s="90">
        <v>11.010300000000001</v>
      </c>
      <c r="H84" s="39" t="s">
        <v>381</v>
      </c>
      <c r="I84" s="39" t="s">
        <v>206</v>
      </c>
      <c r="J84" s="80">
        <f>24.8014108815*2080</f>
        <v>51586.934633520003</v>
      </c>
      <c r="K84" s="80">
        <f>50.8476745201*2080</f>
        <v>105763.163001808</v>
      </c>
      <c r="L84" s="45" t="s">
        <v>366</v>
      </c>
      <c r="M84" s="45">
        <f t="shared" si="10"/>
        <v>2321</v>
      </c>
      <c r="N84" s="39" t="s">
        <v>393</v>
      </c>
      <c r="O84" s="38">
        <v>3</v>
      </c>
      <c r="P84" s="38">
        <v>2</v>
      </c>
      <c r="Q84" s="38">
        <v>3</v>
      </c>
      <c r="R84" s="38">
        <v>3</v>
      </c>
      <c r="S84" s="38">
        <v>1</v>
      </c>
      <c r="T84" s="40">
        <f t="shared" si="1"/>
        <v>12</v>
      </c>
      <c r="U84" s="47" t="s">
        <v>210</v>
      </c>
      <c r="V84" s="39" t="s">
        <v>1535</v>
      </c>
      <c r="W84" s="39" t="s">
        <v>70</v>
      </c>
      <c r="X84" s="39" t="s">
        <v>72</v>
      </c>
      <c r="Y84" s="49">
        <v>3</v>
      </c>
      <c r="Z84" s="49">
        <v>3</v>
      </c>
      <c r="AA84" s="49">
        <v>3</v>
      </c>
      <c r="AB84" s="49"/>
      <c r="AC84" s="40">
        <f t="shared" si="6"/>
        <v>9</v>
      </c>
      <c r="AD84" s="135">
        <f t="shared" si="2"/>
        <v>21</v>
      </c>
      <c r="AE84" s="39" t="s">
        <v>79</v>
      </c>
      <c r="AF84" s="39"/>
      <c r="AG84" s="56"/>
      <c r="AH84" s="56"/>
    </row>
    <row r="85" spans="1:34" s="134" customFormat="1" ht="279" x14ac:dyDescent="0.25">
      <c r="A85" s="38" t="s">
        <v>401</v>
      </c>
      <c r="B85" s="39" t="s">
        <v>42</v>
      </c>
      <c r="C85" s="39" t="s">
        <v>200</v>
      </c>
      <c r="D85" s="40" t="s">
        <v>405</v>
      </c>
      <c r="E85" s="39" t="s">
        <v>53</v>
      </c>
      <c r="F85" s="39" t="s">
        <v>407</v>
      </c>
      <c r="G85" s="90">
        <v>11.020099999999999</v>
      </c>
      <c r="H85" s="39" t="s">
        <v>410</v>
      </c>
      <c r="I85" s="39" t="s">
        <v>411</v>
      </c>
      <c r="J85" s="80">
        <f>25.9332770623*2080</f>
        <v>53941.216289584001</v>
      </c>
      <c r="K85" s="80">
        <f>51.67*2080</f>
        <v>107473.60000000001</v>
      </c>
      <c r="L85" s="45" t="s">
        <v>414</v>
      </c>
      <c r="M85" s="45">
        <f t="shared" si="10"/>
        <v>175</v>
      </c>
      <c r="N85" s="39" t="s">
        <v>415</v>
      </c>
      <c r="O85" s="38">
        <v>3</v>
      </c>
      <c r="P85" s="38">
        <v>1</v>
      </c>
      <c r="Q85" s="38">
        <v>3</v>
      </c>
      <c r="R85" s="38">
        <v>3</v>
      </c>
      <c r="S85" s="38">
        <v>1</v>
      </c>
      <c r="T85" s="40">
        <f t="shared" si="1"/>
        <v>11</v>
      </c>
      <c r="U85" s="47" t="s">
        <v>419</v>
      </c>
      <c r="V85" s="39" t="s">
        <v>1535</v>
      </c>
      <c r="W85" s="39" t="s">
        <v>70</v>
      </c>
      <c r="X85" s="39" t="s">
        <v>72</v>
      </c>
      <c r="Y85" s="49">
        <v>3</v>
      </c>
      <c r="Z85" s="49">
        <v>3</v>
      </c>
      <c r="AA85" s="49">
        <v>3</v>
      </c>
      <c r="AB85" s="49"/>
      <c r="AC85" s="40">
        <f t="shared" si="6"/>
        <v>9</v>
      </c>
      <c r="AD85" s="135">
        <f t="shared" si="2"/>
        <v>20</v>
      </c>
      <c r="AE85" s="39" t="s">
        <v>79</v>
      </c>
      <c r="AF85" s="39"/>
      <c r="AG85" s="56"/>
      <c r="AH85" s="56"/>
    </row>
    <row r="86" spans="1:34" s="134" customFormat="1" ht="279" x14ac:dyDescent="0.25">
      <c r="A86" s="38" t="s">
        <v>422</v>
      </c>
      <c r="B86" s="39" t="s">
        <v>42</v>
      </c>
      <c r="C86" s="39" t="s">
        <v>200</v>
      </c>
      <c r="D86" s="40" t="s">
        <v>428</v>
      </c>
      <c r="E86" s="39" t="s">
        <v>53</v>
      </c>
      <c r="F86" s="39" t="s">
        <v>429</v>
      </c>
      <c r="G86" s="90">
        <v>11.1004</v>
      </c>
      <c r="H86" s="39" t="s">
        <v>430</v>
      </c>
      <c r="I86" s="39" t="s">
        <v>411</v>
      </c>
      <c r="J86" s="80">
        <f>24.5249255334*2080</f>
        <v>51011.845109472</v>
      </c>
      <c r="K86" s="80">
        <f>49.6815913064*2080</f>
        <v>103337.70991731201</v>
      </c>
      <c r="L86" s="45" t="s">
        <v>440</v>
      </c>
      <c r="M86" s="45">
        <f t="shared" si="10"/>
        <v>710.5</v>
      </c>
      <c r="N86" s="39" t="s">
        <v>441</v>
      </c>
      <c r="O86" s="38">
        <v>3</v>
      </c>
      <c r="P86" s="38">
        <v>2</v>
      </c>
      <c r="Q86" s="38">
        <v>3</v>
      </c>
      <c r="R86" s="38">
        <v>3</v>
      </c>
      <c r="S86" s="38">
        <v>1</v>
      </c>
      <c r="T86" s="40">
        <f t="shared" si="1"/>
        <v>12</v>
      </c>
      <c r="U86" s="47" t="s">
        <v>443</v>
      </c>
      <c r="V86" s="39" t="s">
        <v>1535</v>
      </c>
      <c r="W86" s="39" t="s">
        <v>70</v>
      </c>
      <c r="X86" s="39" t="s">
        <v>72</v>
      </c>
      <c r="Y86" s="49">
        <v>3</v>
      </c>
      <c r="Z86" s="49">
        <v>3</v>
      </c>
      <c r="AA86" s="49">
        <v>3</v>
      </c>
      <c r="AB86" s="49"/>
      <c r="AC86" s="40">
        <f t="shared" si="6"/>
        <v>9</v>
      </c>
      <c r="AD86" s="135">
        <f t="shared" si="2"/>
        <v>21</v>
      </c>
      <c r="AE86" s="39" t="s">
        <v>79</v>
      </c>
      <c r="AF86" s="39"/>
      <c r="AG86" s="56"/>
      <c r="AH86" s="56"/>
    </row>
    <row r="87" spans="1:34" s="134" customFormat="1" ht="260.39999999999998" x14ac:dyDescent="0.25">
      <c r="A87" s="38" t="s">
        <v>574</v>
      </c>
      <c r="B87" s="39" t="s">
        <v>41</v>
      </c>
      <c r="C87" s="39" t="s">
        <v>200</v>
      </c>
      <c r="D87" s="40" t="s">
        <v>575</v>
      </c>
      <c r="E87" s="39" t="s">
        <v>576</v>
      </c>
      <c r="F87" s="39" t="s">
        <v>577</v>
      </c>
      <c r="G87" s="39">
        <v>11.0901</v>
      </c>
      <c r="H87" s="39" t="s">
        <v>578</v>
      </c>
      <c r="I87" s="39" t="s">
        <v>222</v>
      </c>
      <c r="J87" s="53">
        <v>55764.800000000003</v>
      </c>
      <c r="K87" s="53">
        <v>114587.2</v>
      </c>
      <c r="L87" s="54">
        <v>605</v>
      </c>
      <c r="M87" s="45">
        <f t="shared" si="10"/>
        <v>302.5</v>
      </c>
      <c r="N87" s="39" t="s">
        <v>67</v>
      </c>
      <c r="O87" s="38">
        <v>3</v>
      </c>
      <c r="P87" s="38">
        <v>1</v>
      </c>
      <c r="Q87" s="38">
        <v>3</v>
      </c>
      <c r="R87" s="38">
        <v>3</v>
      </c>
      <c r="S87" s="38"/>
      <c r="T87" s="40">
        <f t="shared" si="1"/>
        <v>10</v>
      </c>
      <c r="U87" s="47" t="s">
        <v>584</v>
      </c>
      <c r="V87" s="39">
        <v>150</v>
      </c>
      <c r="W87" s="39" t="s">
        <v>70</v>
      </c>
      <c r="X87" s="39" t="s">
        <v>71</v>
      </c>
      <c r="Y87" s="49">
        <v>3</v>
      </c>
      <c r="Z87" s="49">
        <v>3</v>
      </c>
      <c r="AA87" s="49">
        <v>3</v>
      </c>
      <c r="AB87" s="49"/>
      <c r="AC87" s="40">
        <f t="shared" si="6"/>
        <v>9</v>
      </c>
      <c r="AD87" s="135">
        <f t="shared" si="2"/>
        <v>19</v>
      </c>
      <c r="AE87" s="39" t="s">
        <v>79</v>
      </c>
      <c r="AF87" s="39"/>
      <c r="AG87" s="56"/>
      <c r="AH87" s="56"/>
    </row>
    <row r="88" spans="1:34" s="134" customFormat="1" ht="260.39999999999998" x14ac:dyDescent="0.25">
      <c r="A88" s="38" t="s">
        <v>585</v>
      </c>
      <c r="B88" s="39" t="s">
        <v>41</v>
      </c>
      <c r="C88" s="39" t="s">
        <v>200</v>
      </c>
      <c r="D88" s="40" t="s">
        <v>586</v>
      </c>
      <c r="E88" s="39" t="s">
        <v>588</v>
      </c>
      <c r="F88" s="39" t="s">
        <v>589</v>
      </c>
      <c r="G88" s="39">
        <v>15.1204</v>
      </c>
      <c r="H88" s="39" t="s">
        <v>590</v>
      </c>
      <c r="I88" s="39" t="s">
        <v>222</v>
      </c>
      <c r="J88" s="53">
        <v>48110.400000000001</v>
      </c>
      <c r="K88" s="53">
        <v>103812.8</v>
      </c>
      <c r="L88" s="54">
        <v>1198</v>
      </c>
      <c r="M88" s="45">
        <f t="shared" si="10"/>
        <v>599</v>
      </c>
      <c r="N88" s="39" t="s">
        <v>130</v>
      </c>
      <c r="O88" s="38">
        <v>3</v>
      </c>
      <c r="P88" s="38">
        <v>2</v>
      </c>
      <c r="Q88" s="38">
        <v>3</v>
      </c>
      <c r="R88" s="38">
        <v>3</v>
      </c>
      <c r="S88" s="38">
        <v>1</v>
      </c>
      <c r="T88" s="40">
        <f t="shared" si="1"/>
        <v>12</v>
      </c>
      <c r="U88" s="47" t="s">
        <v>419</v>
      </c>
      <c r="V88" s="39">
        <v>150</v>
      </c>
      <c r="W88" s="39" t="s">
        <v>244</v>
      </c>
      <c r="X88" s="39" t="s">
        <v>71</v>
      </c>
      <c r="Y88" s="49">
        <v>3</v>
      </c>
      <c r="Z88" s="49">
        <v>3</v>
      </c>
      <c r="AA88" s="49">
        <v>3</v>
      </c>
      <c r="AB88" s="49"/>
      <c r="AC88" s="40">
        <f t="shared" si="6"/>
        <v>9</v>
      </c>
      <c r="AD88" s="135">
        <f t="shared" si="2"/>
        <v>21</v>
      </c>
      <c r="AE88" s="39" t="s">
        <v>79</v>
      </c>
      <c r="AF88" s="39"/>
      <c r="AG88" s="56"/>
      <c r="AH88" s="56"/>
    </row>
    <row r="89" spans="1:34" s="134" customFormat="1" ht="260.39999999999998" x14ac:dyDescent="0.25">
      <c r="A89" s="38" t="s">
        <v>592</v>
      </c>
      <c r="B89" s="39" t="s">
        <v>41</v>
      </c>
      <c r="C89" s="39" t="s">
        <v>200</v>
      </c>
      <c r="D89" s="40" t="s">
        <v>594</v>
      </c>
      <c r="E89" s="39" t="s">
        <v>595</v>
      </c>
      <c r="F89" s="39" t="s">
        <v>577</v>
      </c>
      <c r="G89" s="39">
        <v>11.0901</v>
      </c>
      <c r="H89" s="39" t="s">
        <v>578</v>
      </c>
      <c r="I89" s="39" t="s">
        <v>222</v>
      </c>
      <c r="J89" s="53">
        <v>55764.800000000003</v>
      </c>
      <c r="K89" s="53">
        <v>114587.2</v>
      </c>
      <c r="L89" s="54">
        <v>605</v>
      </c>
      <c r="M89" s="45">
        <f t="shared" si="10"/>
        <v>302.5</v>
      </c>
      <c r="N89" s="39" t="s">
        <v>67</v>
      </c>
      <c r="O89" s="38">
        <v>3</v>
      </c>
      <c r="P89" s="38">
        <v>1</v>
      </c>
      <c r="Q89" s="38">
        <v>3</v>
      </c>
      <c r="R89" s="38">
        <v>3</v>
      </c>
      <c r="S89" s="38">
        <v>1</v>
      </c>
      <c r="T89" s="40">
        <f t="shared" si="1"/>
        <v>11</v>
      </c>
      <c r="U89" s="47" t="s">
        <v>584</v>
      </c>
      <c r="V89" s="39">
        <v>40</v>
      </c>
      <c r="W89" s="39" t="s">
        <v>244</v>
      </c>
      <c r="X89" s="39" t="s">
        <v>71</v>
      </c>
      <c r="Y89" s="49">
        <v>3</v>
      </c>
      <c r="Z89" s="49">
        <v>2</v>
      </c>
      <c r="AA89" s="49">
        <v>3</v>
      </c>
      <c r="AB89" s="49"/>
      <c r="AC89" s="40">
        <f t="shared" si="6"/>
        <v>8</v>
      </c>
      <c r="AD89" s="135">
        <f t="shared" si="2"/>
        <v>19</v>
      </c>
      <c r="AE89" s="39" t="s">
        <v>79</v>
      </c>
      <c r="AF89" s="39"/>
      <c r="AG89" s="56"/>
      <c r="AH89" s="56"/>
    </row>
    <row r="90" spans="1:34" s="134" customFormat="1" ht="260.39999999999998" x14ac:dyDescent="0.25">
      <c r="A90" s="38" t="s">
        <v>601</v>
      </c>
      <c r="B90" s="39" t="s">
        <v>41</v>
      </c>
      <c r="C90" s="39" t="s">
        <v>200</v>
      </c>
      <c r="D90" s="40" t="s">
        <v>602</v>
      </c>
      <c r="E90" s="39" t="s">
        <v>595</v>
      </c>
      <c r="F90" s="39" t="s">
        <v>589</v>
      </c>
      <c r="G90" s="39">
        <v>15.1204</v>
      </c>
      <c r="H90" s="39" t="s">
        <v>590</v>
      </c>
      <c r="I90" s="39" t="s">
        <v>222</v>
      </c>
      <c r="J90" s="53">
        <v>48110.400000000001</v>
      </c>
      <c r="K90" s="53">
        <v>103812.8</v>
      </c>
      <c r="L90" s="54">
        <v>1198</v>
      </c>
      <c r="M90" s="45">
        <f t="shared" si="10"/>
        <v>599</v>
      </c>
      <c r="N90" s="39" t="s">
        <v>67</v>
      </c>
      <c r="O90" s="38">
        <v>3</v>
      </c>
      <c r="P90" s="38">
        <v>2</v>
      </c>
      <c r="Q90" s="38">
        <v>3</v>
      </c>
      <c r="R90" s="38">
        <v>3</v>
      </c>
      <c r="S90" s="38">
        <v>1</v>
      </c>
      <c r="T90" s="40">
        <f t="shared" si="1"/>
        <v>12</v>
      </c>
      <c r="U90" s="47" t="s">
        <v>419</v>
      </c>
      <c r="V90" s="39">
        <v>120</v>
      </c>
      <c r="W90" s="39" t="s">
        <v>244</v>
      </c>
      <c r="X90" s="39" t="s">
        <v>71</v>
      </c>
      <c r="Y90" s="49">
        <v>3</v>
      </c>
      <c r="Z90" s="49">
        <v>3</v>
      </c>
      <c r="AA90" s="49">
        <v>3</v>
      </c>
      <c r="AB90" s="49"/>
      <c r="AC90" s="40">
        <f t="shared" si="6"/>
        <v>9</v>
      </c>
      <c r="AD90" s="135">
        <f t="shared" si="2"/>
        <v>21</v>
      </c>
      <c r="AE90" s="39" t="s">
        <v>79</v>
      </c>
      <c r="AF90" s="39"/>
      <c r="AG90" s="56"/>
      <c r="AH90" s="56"/>
    </row>
    <row r="91" spans="1:34" s="134" customFormat="1" ht="260.39999999999998" x14ac:dyDescent="0.25">
      <c r="A91" s="38" t="s">
        <v>605</v>
      </c>
      <c r="B91" s="39" t="s">
        <v>41</v>
      </c>
      <c r="C91" s="39" t="s">
        <v>200</v>
      </c>
      <c r="D91" s="40" t="s">
        <v>606</v>
      </c>
      <c r="E91" s="39" t="s">
        <v>595</v>
      </c>
      <c r="F91" s="39" t="s">
        <v>577</v>
      </c>
      <c r="G91" s="39">
        <v>11.0901</v>
      </c>
      <c r="H91" s="39" t="s">
        <v>578</v>
      </c>
      <c r="I91" s="39" t="s">
        <v>222</v>
      </c>
      <c r="J91" s="126">
        <v>55764.800000000003</v>
      </c>
      <c r="K91" s="53">
        <v>107432</v>
      </c>
      <c r="L91" s="54">
        <v>605</v>
      </c>
      <c r="M91" s="45">
        <f t="shared" si="10"/>
        <v>302.5</v>
      </c>
      <c r="N91" s="39" t="s">
        <v>67</v>
      </c>
      <c r="O91" s="38">
        <v>3</v>
      </c>
      <c r="P91" s="38">
        <v>1</v>
      </c>
      <c r="Q91" s="38">
        <v>3</v>
      </c>
      <c r="R91" s="38">
        <v>3</v>
      </c>
      <c r="S91" s="38">
        <v>1</v>
      </c>
      <c r="T91" s="40">
        <f t="shared" si="1"/>
        <v>11</v>
      </c>
      <c r="U91" s="47" t="s">
        <v>584</v>
      </c>
      <c r="V91" s="39">
        <v>40</v>
      </c>
      <c r="W91" s="39" t="s">
        <v>70</v>
      </c>
      <c r="X91" s="39" t="s">
        <v>71</v>
      </c>
      <c r="Y91" s="49">
        <v>2</v>
      </c>
      <c r="Z91" s="49">
        <v>2</v>
      </c>
      <c r="AA91" s="49">
        <v>3</v>
      </c>
      <c r="AB91" s="49"/>
      <c r="AC91" s="40">
        <f t="shared" si="6"/>
        <v>7</v>
      </c>
      <c r="AD91" s="135">
        <f t="shared" si="2"/>
        <v>18</v>
      </c>
      <c r="AE91" s="39" t="s">
        <v>79</v>
      </c>
      <c r="AF91" s="39"/>
      <c r="AG91" s="56"/>
      <c r="AH91" s="56"/>
    </row>
    <row r="92" spans="1:34" s="134" customFormat="1" ht="260.39999999999998" x14ac:dyDescent="0.25">
      <c r="A92" s="38" t="s">
        <v>612</v>
      </c>
      <c r="B92" s="39" t="s">
        <v>41</v>
      </c>
      <c r="C92" s="39" t="s">
        <v>200</v>
      </c>
      <c r="D92" s="40" t="s">
        <v>613</v>
      </c>
      <c r="E92" s="39" t="s">
        <v>614</v>
      </c>
      <c r="F92" s="39" t="s">
        <v>577</v>
      </c>
      <c r="G92" s="39">
        <v>11.0901</v>
      </c>
      <c r="H92" s="39" t="s">
        <v>578</v>
      </c>
      <c r="I92" s="39" t="s">
        <v>222</v>
      </c>
      <c r="J92" s="53">
        <v>55764.800000000003</v>
      </c>
      <c r="K92" s="53">
        <v>114587.2</v>
      </c>
      <c r="L92" s="54">
        <v>605</v>
      </c>
      <c r="M92" s="45">
        <f t="shared" si="10"/>
        <v>302.5</v>
      </c>
      <c r="N92" s="39" t="s">
        <v>67</v>
      </c>
      <c r="O92" s="38">
        <v>3</v>
      </c>
      <c r="P92" s="38">
        <v>1</v>
      </c>
      <c r="Q92" s="38">
        <v>3</v>
      </c>
      <c r="R92" s="38">
        <v>3</v>
      </c>
      <c r="S92" s="38">
        <v>1</v>
      </c>
      <c r="T92" s="40">
        <f t="shared" si="1"/>
        <v>11</v>
      </c>
      <c r="U92" s="47" t="s">
        <v>584</v>
      </c>
      <c r="V92" s="39">
        <v>70</v>
      </c>
      <c r="W92" s="39" t="s">
        <v>70</v>
      </c>
      <c r="X92" s="39" t="s">
        <v>71</v>
      </c>
      <c r="Y92" s="49">
        <v>3</v>
      </c>
      <c r="Z92" s="49">
        <v>2</v>
      </c>
      <c r="AA92" s="49">
        <v>3</v>
      </c>
      <c r="AB92" s="49"/>
      <c r="AC92" s="40">
        <f t="shared" si="6"/>
        <v>8</v>
      </c>
      <c r="AD92" s="135">
        <f t="shared" si="2"/>
        <v>19</v>
      </c>
      <c r="AE92" s="39" t="s">
        <v>79</v>
      </c>
      <c r="AF92" s="39"/>
      <c r="AG92" s="56"/>
      <c r="AH92" s="56"/>
    </row>
    <row r="93" spans="1:34" s="134" customFormat="1" ht="260.39999999999998" x14ac:dyDescent="0.25">
      <c r="A93" s="38" t="s">
        <v>616</v>
      </c>
      <c r="B93" s="39" t="s">
        <v>41</v>
      </c>
      <c r="C93" s="39" t="s">
        <v>200</v>
      </c>
      <c r="D93" s="40" t="s">
        <v>619</v>
      </c>
      <c r="E93" s="39" t="s">
        <v>621</v>
      </c>
      <c r="F93" s="39" t="s">
        <v>589</v>
      </c>
      <c r="G93" s="39">
        <v>15.1204</v>
      </c>
      <c r="H93" s="39" t="s">
        <v>590</v>
      </c>
      <c r="I93" s="39" t="s">
        <v>222</v>
      </c>
      <c r="J93" s="53">
        <v>48110.400000000001</v>
      </c>
      <c r="K93" s="53">
        <v>103812.8</v>
      </c>
      <c r="L93" s="54">
        <v>1198</v>
      </c>
      <c r="M93" s="45">
        <f t="shared" si="10"/>
        <v>599</v>
      </c>
      <c r="N93" s="39" t="s">
        <v>67</v>
      </c>
      <c r="O93" s="38">
        <v>3</v>
      </c>
      <c r="P93" s="38">
        <v>2</v>
      </c>
      <c r="Q93" s="38">
        <v>3</v>
      </c>
      <c r="R93" s="38">
        <v>3</v>
      </c>
      <c r="S93" s="38">
        <v>1</v>
      </c>
      <c r="T93" s="40">
        <f t="shared" si="1"/>
        <v>12</v>
      </c>
      <c r="U93" s="47" t="s">
        <v>419</v>
      </c>
      <c r="V93" s="39">
        <v>115</v>
      </c>
      <c r="W93" s="39" t="s">
        <v>70</v>
      </c>
      <c r="X93" s="39" t="s">
        <v>71</v>
      </c>
      <c r="Y93" s="49">
        <v>3</v>
      </c>
      <c r="Z93" s="49">
        <v>2</v>
      </c>
      <c r="AA93" s="49">
        <v>3</v>
      </c>
      <c r="AB93" s="49"/>
      <c r="AC93" s="40">
        <f t="shared" si="6"/>
        <v>8</v>
      </c>
      <c r="AD93" s="135">
        <f t="shared" si="2"/>
        <v>20</v>
      </c>
      <c r="AE93" s="39" t="s">
        <v>79</v>
      </c>
      <c r="AF93" s="39"/>
      <c r="AG93" s="56"/>
      <c r="AH93" s="56"/>
    </row>
    <row r="94" spans="1:34" s="134" customFormat="1" ht="260.39999999999998" x14ac:dyDescent="0.25">
      <c r="A94" s="38" t="s">
        <v>625</v>
      </c>
      <c r="B94" s="39" t="s">
        <v>41</v>
      </c>
      <c r="C94" s="39" t="s">
        <v>200</v>
      </c>
      <c r="D94" s="40" t="s">
        <v>627</v>
      </c>
      <c r="E94" s="39" t="s">
        <v>621</v>
      </c>
      <c r="F94" s="39" t="s">
        <v>589</v>
      </c>
      <c r="G94" s="39">
        <v>15.1204</v>
      </c>
      <c r="H94" s="39" t="s">
        <v>590</v>
      </c>
      <c r="I94" s="39" t="s">
        <v>222</v>
      </c>
      <c r="J94" s="53">
        <v>48110.400000000001</v>
      </c>
      <c r="K94" s="53">
        <v>103812.8</v>
      </c>
      <c r="L94" s="54">
        <v>1198</v>
      </c>
      <c r="M94" s="45">
        <f t="shared" si="10"/>
        <v>599</v>
      </c>
      <c r="N94" s="39" t="s">
        <v>130</v>
      </c>
      <c r="O94" s="38">
        <v>3</v>
      </c>
      <c r="P94" s="38">
        <v>2</v>
      </c>
      <c r="Q94" s="38">
        <v>3</v>
      </c>
      <c r="R94" s="38">
        <v>3</v>
      </c>
      <c r="S94" s="38">
        <v>1</v>
      </c>
      <c r="T94" s="40">
        <f t="shared" si="1"/>
        <v>12</v>
      </c>
      <c r="U94" s="47" t="s">
        <v>419</v>
      </c>
      <c r="V94" s="39">
        <v>70</v>
      </c>
      <c r="W94" s="39" t="s">
        <v>70</v>
      </c>
      <c r="X94" s="39" t="s">
        <v>71</v>
      </c>
      <c r="Y94" s="49">
        <v>3</v>
      </c>
      <c r="Z94" s="49">
        <v>2</v>
      </c>
      <c r="AA94" s="49">
        <v>3</v>
      </c>
      <c r="AB94" s="49"/>
      <c r="AC94" s="40">
        <f t="shared" si="6"/>
        <v>8</v>
      </c>
      <c r="AD94" s="135">
        <f t="shared" si="2"/>
        <v>20</v>
      </c>
      <c r="AE94" s="39" t="s">
        <v>79</v>
      </c>
      <c r="AF94" s="39"/>
      <c r="AG94" s="56"/>
      <c r="AH94" s="56"/>
    </row>
    <row r="95" spans="1:34" s="134" customFormat="1" ht="260.39999999999998" x14ac:dyDescent="0.25">
      <c r="A95" s="38" t="s">
        <v>632</v>
      </c>
      <c r="B95" s="39" t="s">
        <v>41</v>
      </c>
      <c r="C95" s="39" t="s">
        <v>200</v>
      </c>
      <c r="D95" s="40" t="s">
        <v>636</v>
      </c>
      <c r="E95" s="39" t="s">
        <v>637</v>
      </c>
      <c r="F95" s="39" t="s">
        <v>577</v>
      </c>
      <c r="G95" s="39">
        <v>11.0901</v>
      </c>
      <c r="H95" s="39" t="s">
        <v>578</v>
      </c>
      <c r="I95" s="39" t="s">
        <v>222</v>
      </c>
      <c r="J95" s="53">
        <v>55764.800000000003</v>
      </c>
      <c r="K95" s="53">
        <v>114587.2</v>
      </c>
      <c r="L95" s="54">
        <v>605</v>
      </c>
      <c r="M95" s="45">
        <f t="shared" si="10"/>
        <v>302.5</v>
      </c>
      <c r="N95" s="39" t="s">
        <v>67</v>
      </c>
      <c r="O95" s="38">
        <v>3</v>
      </c>
      <c r="P95" s="38">
        <v>1</v>
      </c>
      <c r="Q95" s="38">
        <v>3</v>
      </c>
      <c r="R95" s="38">
        <v>3</v>
      </c>
      <c r="S95" s="38">
        <v>1</v>
      </c>
      <c r="T95" s="40">
        <f t="shared" si="1"/>
        <v>11</v>
      </c>
      <c r="U95" s="47" t="s">
        <v>584</v>
      </c>
      <c r="V95" s="39">
        <v>120</v>
      </c>
      <c r="W95" s="39" t="s">
        <v>70</v>
      </c>
      <c r="X95" s="39" t="s">
        <v>211</v>
      </c>
      <c r="Y95" s="49">
        <v>3</v>
      </c>
      <c r="Z95" s="49">
        <v>3</v>
      </c>
      <c r="AA95" s="49">
        <v>1</v>
      </c>
      <c r="AB95" s="49"/>
      <c r="AC95" s="40">
        <f t="shared" si="6"/>
        <v>7</v>
      </c>
      <c r="AD95" s="135">
        <f t="shared" si="2"/>
        <v>18</v>
      </c>
      <c r="AE95" s="39" t="s">
        <v>79</v>
      </c>
      <c r="AF95" s="39"/>
      <c r="AG95" s="56"/>
      <c r="AH95" s="56"/>
    </row>
    <row r="96" spans="1:34" s="134" customFormat="1" ht="260.39999999999998" x14ac:dyDescent="0.25">
      <c r="A96" s="38" t="s">
        <v>639</v>
      </c>
      <c r="B96" s="39" t="s">
        <v>41</v>
      </c>
      <c r="C96" s="39" t="s">
        <v>200</v>
      </c>
      <c r="D96" s="40" t="s">
        <v>641</v>
      </c>
      <c r="E96" s="39" t="s">
        <v>614</v>
      </c>
      <c r="F96" s="39" t="s">
        <v>577</v>
      </c>
      <c r="G96" s="39">
        <v>11.0901</v>
      </c>
      <c r="H96" s="39" t="s">
        <v>578</v>
      </c>
      <c r="I96" s="39" t="s">
        <v>222</v>
      </c>
      <c r="J96" s="53">
        <v>55764.800000000003</v>
      </c>
      <c r="K96" s="53">
        <v>114587.2</v>
      </c>
      <c r="L96" s="54">
        <v>605</v>
      </c>
      <c r="M96" s="45">
        <f t="shared" si="10"/>
        <v>302.5</v>
      </c>
      <c r="N96" s="39" t="s">
        <v>67</v>
      </c>
      <c r="O96" s="38">
        <v>3</v>
      </c>
      <c r="P96" s="38">
        <v>1</v>
      </c>
      <c r="Q96" s="38">
        <v>3</v>
      </c>
      <c r="R96" s="38">
        <v>3</v>
      </c>
      <c r="S96" s="38">
        <v>1</v>
      </c>
      <c r="T96" s="40">
        <f t="shared" si="1"/>
        <v>11</v>
      </c>
      <c r="U96" s="47" t="s">
        <v>584</v>
      </c>
      <c r="V96" s="39">
        <v>150</v>
      </c>
      <c r="W96" s="39" t="s">
        <v>70</v>
      </c>
      <c r="X96" s="39" t="s">
        <v>71</v>
      </c>
      <c r="Y96" s="49">
        <v>3</v>
      </c>
      <c r="Z96" s="49">
        <v>3</v>
      </c>
      <c r="AA96" s="49">
        <v>3</v>
      </c>
      <c r="AB96" s="49"/>
      <c r="AC96" s="40">
        <f t="shared" si="6"/>
        <v>9</v>
      </c>
      <c r="AD96" s="135">
        <f t="shared" si="2"/>
        <v>20</v>
      </c>
      <c r="AE96" s="39" t="s">
        <v>79</v>
      </c>
      <c r="AF96" s="39"/>
      <c r="AG96" s="56"/>
      <c r="AH96" s="56"/>
    </row>
    <row r="97" spans="1:34" s="134" customFormat="1" ht="260.39999999999998" x14ac:dyDescent="0.25">
      <c r="A97" s="38" t="s">
        <v>648</v>
      </c>
      <c r="B97" s="39" t="s">
        <v>41</v>
      </c>
      <c r="C97" s="39" t="s">
        <v>200</v>
      </c>
      <c r="D97" s="40" t="s">
        <v>649</v>
      </c>
      <c r="E97" s="39" t="s">
        <v>650</v>
      </c>
      <c r="F97" s="39" t="s">
        <v>589</v>
      </c>
      <c r="G97" s="39">
        <v>15.1204</v>
      </c>
      <c r="H97" s="39" t="s">
        <v>590</v>
      </c>
      <c r="I97" s="39" t="s">
        <v>222</v>
      </c>
      <c r="J97" s="53">
        <v>48110.400000000001</v>
      </c>
      <c r="K97" s="53">
        <v>103812.8</v>
      </c>
      <c r="L97" s="54">
        <v>1198</v>
      </c>
      <c r="M97" s="45">
        <f t="shared" si="10"/>
        <v>599</v>
      </c>
      <c r="N97" s="39" t="s">
        <v>67</v>
      </c>
      <c r="O97" s="38">
        <v>3</v>
      </c>
      <c r="P97" s="38">
        <v>2</v>
      </c>
      <c r="Q97" s="38">
        <v>3</v>
      </c>
      <c r="R97" s="38">
        <v>3</v>
      </c>
      <c r="S97" s="38">
        <v>1</v>
      </c>
      <c r="T97" s="40">
        <f t="shared" si="1"/>
        <v>12</v>
      </c>
      <c r="U97" s="47" t="s">
        <v>419</v>
      </c>
      <c r="V97" s="39">
        <v>40</v>
      </c>
      <c r="W97" s="39" t="s">
        <v>70</v>
      </c>
      <c r="X97" s="39" t="s">
        <v>71</v>
      </c>
      <c r="Y97" s="49">
        <v>2</v>
      </c>
      <c r="Z97" s="49">
        <v>2</v>
      </c>
      <c r="AA97" s="49">
        <v>3</v>
      </c>
      <c r="AB97" s="49"/>
      <c r="AC97" s="40">
        <f t="shared" si="6"/>
        <v>7</v>
      </c>
      <c r="AD97" s="135">
        <f t="shared" si="2"/>
        <v>19</v>
      </c>
      <c r="AE97" s="39" t="s">
        <v>79</v>
      </c>
      <c r="AF97" s="39"/>
      <c r="AG97" s="56"/>
      <c r="AH97" s="56"/>
    </row>
    <row r="98" spans="1:34" s="134" customFormat="1" ht="260.39999999999998" x14ac:dyDescent="0.25">
      <c r="A98" s="38" t="s">
        <v>652</v>
      </c>
      <c r="B98" s="39" t="s">
        <v>41</v>
      </c>
      <c r="C98" s="39" t="s">
        <v>200</v>
      </c>
      <c r="D98" s="40" t="s">
        <v>653</v>
      </c>
      <c r="E98" s="39" t="s">
        <v>576</v>
      </c>
      <c r="F98" s="39" t="s">
        <v>577</v>
      </c>
      <c r="G98" s="39">
        <v>11.0901</v>
      </c>
      <c r="H98" s="39" t="s">
        <v>578</v>
      </c>
      <c r="I98" s="39" t="s">
        <v>222</v>
      </c>
      <c r="J98" s="53">
        <v>55764.800000000003</v>
      </c>
      <c r="K98" s="53">
        <v>114587.2</v>
      </c>
      <c r="L98" s="54">
        <v>605</v>
      </c>
      <c r="M98" s="45">
        <f t="shared" si="10"/>
        <v>302.5</v>
      </c>
      <c r="N98" s="39" t="s">
        <v>67</v>
      </c>
      <c r="O98" s="38">
        <v>3</v>
      </c>
      <c r="P98" s="38">
        <v>1</v>
      </c>
      <c r="Q98" s="38">
        <v>3</v>
      </c>
      <c r="R98" s="38">
        <v>3</v>
      </c>
      <c r="S98" s="38">
        <v>1</v>
      </c>
      <c r="T98" s="40">
        <f t="shared" si="1"/>
        <v>11</v>
      </c>
      <c r="U98" s="47" t="s">
        <v>584</v>
      </c>
      <c r="V98" s="39">
        <v>120</v>
      </c>
      <c r="W98" s="39" t="s">
        <v>70</v>
      </c>
      <c r="X98" s="39" t="s">
        <v>71</v>
      </c>
      <c r="Y98" s="49">
        <v>3</v>
      </c>
      <c r="Z98" s="49">
        <v>3</v>
      </c>
      <c r="AA98" s="49">
        <v>3</v>
      </c>
      <c r="AB98" s="49"/>
      <c r="AC98" s="40">
        <f t="shared" si="6"/>
        <v>9</v>
      </c>
      <c r="AD98" s="135">
        <f t="shared" si="2"/>
        <v>20</v>
      </c>
      <c r="AE98" s="39" t="s">
        <v>79</v>
      </c>
      <c r="AF98" s="39"/>
      <c r="AG98" s="56"/>
      <c r="AH98" s="56"/>
    </row>
    <row r="99" spans="1:34" s="134" customFormat="1" ht="260.39999999999998" x14ac:dyDescent="0.25">
      <c r="A99" s="38" t="s">
        <v>654</v>
      </c>
      <c r="B99" s="39" t="s">
        <v>41</v>
      </c>
      <c r="C99" s="39" t="s">
        <v>200</v>
      </c>
      <c r="D99" s="40" t="s">
        <v>655</v>
      </c>
      <c r="E99" s="39" t="s">
        <v>576</v>
      </c>
      <c r="F99" s="39" t="s">
        <v>577</v>
      </c>
      <c r="G99" s="39">
        <v>11.0901</v>
      </c>
      <c r="H99" s="39" t="s">
        <v>578</v>
      </c>
      <c r="I99" s="39" t="s">
        <v>222</v>
      </c>
      <c r="J99" s="53">
        <v>55764.800000000003</v>
      </c>
      <c r="K99" s="53">
        <v>114587.2</v>
      </c>
      <c r="L99" s="54">
        <v>605</v>
      </c>
      <c r="M99" s="45">
        <f t="shared" si="10"/>
        <v>302.5</v>
      </c>
      <c r="N99" s="39" t="s">
        <v>390</v>
      </c>
      <c r="O99" s="38">
        <v>3</v>
      </c>
      <c r="P99" s="38">
        <v>1</v>
      </c>
      <c r="Q99" s="38">
        <v>2</v>
      </c>
      <c r="R99" s="38">
        <v>3</v>
      </c>
      <c r="S99" s="38">
        <v>1</v>
      </c>
      <c r="T99" s="40">
        <f t="shared" si="1"/>
        <v>10</v>
      </c>
      <c r="U99" s="47" t="s">
        <v>584</v>
      </c>
      <c r="V99" s="39">
        <v>150</v>
      </c>
      <c r="W99" s="39" t="s">
        <v>70</v>
      </c>
      <c r="X99" s="39" t="s">
        <v>71</v>
      </c>
      <c r="Y99" s="49">
        <v>2</v>
      </c>
      <c r="Z99" s="49">
        <v>3</v>
      </c>
      <c r="AA99" s="49">
        <v>3</v>
      </c>
      <c r="AB99" s="49"/>
      <c r="AC99" s="40">
        <f t="shared" si="6"/>
        <v>8</v>
      </c>
      <c r="AD99" s="135">
        <f t="shared" si="2"/>
        <v>18</v>
      </c>
      <c r="AE99" s="39" t="s">
        <v>79</v>
      </c>
      <c r="AF99" s="39"/>
      <c r="AG99" s="56"/>
      <c r="AH99" s="56"/>
    </row>
    <row r="100" spans="1:34" s="134" customFormat="1" ht="260.39999999999998" x14ac:dyDescent="0.25">
      <c r="A100" s="38" t="s">
        <v>656</v>
      </c>
      <c r="B100" s="39" t="s">
        <v>41</v>
      </c>
      <c r="C100" s="39" t="s">
        <v>200</v>
      </c>
      <c r="D100" s="40" t="s">
        <v>657</v>
      </c>
      <c r="E100" s="39" t="s">
        <v>576</v>
      </c>
      <c r="F100" s="39" t="s">
        <v>577</v>
      </c>
      <c r="G100" s="39">
        <v>11.0901</v>
      </c>
      <c r="H100" s="39" t="s">
        <v>578</v>
      </c>
      <c r="I100" s="39" t="s">
        <v>222</v>
      </c>
      <c r="J100" s="53">
        <v>55764.800000000003</v>
      </c>
      <c r="K100" s="53">
        <v>114587.2</v>
      </c>
      <c r="L100" s="54">
        <v>605</v>
      </c>
      <c r="M100" s="45">
        <f t="shared" si="10"/>
        <v>302.5</v>
      </c>
      <c r="N100" s="39" t="s">
        <v>390</v>
      </c>
      <c r="O100" s="38">
        <v>3</v>
      </c>
      <c r="P100" s="38">
        <v>1</v>
      </c>
      <c r="Q100" s="38">
        <v>2</v>
      </c>
      <c r="R100" s="38">
        <v>3</v>
      </c>
      <c r="S100" s="38">
        <v>1</v>
      </c>
      <c r="T100" s="40">
        <f t="shared" si="1"/>
        <v>10</v>
      </c>
      <c r="U100" s="47" t="s">
        <v>584</v>
      </c>
      <c r="V100" s="39">
        <v>150</v>
      </c>
      <c r="W100" s="39" t="s">
        <v>70</v>
      </c>
      <c r="X100" s="39" t="s">
        <v>71</v>
      </c>
      <c r="Y100" s="49">
        <v>2</v>
      </c>
      <c r="Z100" s="49">
        <v>3</v>
      </c>
      <c r="AA100" s="49">
        <v>3</v>
      </c>
      <c r="AB100" s="49"/>
      <c r="AC100" s="40">
        <f t="shared" si="6"/>
        <v>8</v>
      </c>
      <c r="AD100" s="135">
        <f t="shared" si="2"/>
        <v>18</v>
      </c>
      <c r="AE100" s="39" t="s">
        <v>79</v>
      </c>
      <c r="AF100" s="39"/>
      <c r="AG100" s="56"/>
      <c r="AH100" s="56"/>
    </row>
    <row r="101" spans="1:34" s="134" customFormat="1" ht="260.39999999999998" x14ac:dyDescent="0.25">
      <c r="A101" s="38" t="s">
        <v>658</v>
      </c>
      <c r="B101" s="39" t="s">
        <v>41</v>
      </c>
      <c r="C101" s="39" t="s">
        <v>200</v>
      </c>
      <c r="D101" s="40" t="s">
        <v>659</v>
      </c>
      <c r="E101" s="39" t="s">
        <v>576</v>
      </c>
      <c r="F101" s="39" t="s">
        <v>577</v>
      </c>
      <c r="G101" s="39">
        <v>11.0901</v>
      </c>
      <c r="H101" s="39" t="s">
        <v>578</v>
      </c>
      <c r="I101" s="39" t="s">
        <v>222</v>
      </c>
      <c r="J101" s="53">
        <v>55764.800000000003</v>
      </c>
      <c r="K101" s="53">
        <v>114587.2</v>
      </c>
      <c r="L101" s="54">
        <v>605</v>
      </c>
      <c r="M101" s="45">
        <f t="shared" si="10"/>
        <v>302.5</v>
      </c>
      <c r="N101" s="39" t="s">
        <v>390</v>
      </c>
      <c r="O101" s="38">
        <v>3</v>
      </c>
      <c r="P101" s="38">
        <v>1</v>
      </c>
      <c r="Q101" s="38">
        <v>2</v>
      </c>
      <c r="R101" s="38">
        <v>3</v>
      </c>
      <c r="S101" s="38">
        <v>1</v>
      </c>
      <c r="T101" s="40">
        <f t="shared" si="1"/>
        <v>10</v>
      </c>
      <c r="U101" s="47" t="s">
        <v>584</v>
      </c>
      <c r="V101" s="39">
        <v>150</v>
      </c>
      <c r="W101" s="39" t="s">
        <v>70</v>
      </c>
      <c r="X101" s="39" t="s">
        <v>71</v>
      </c>
      <c r="Y101" s="49">
        <v>2</v>
      </c>
      <c r="Z101" s="49">
        <v>3</v>
      </c>
      <c r="AA101" s="49">
        <v>3</v>
      </c>
      <c r="AB101" s="49"/>
      <c r="AC101" s="40">
        <f t="shared" si="6"/>
        <v>8</v>
      </c>
      <c r="AD101" s="135">
        <f t="shared" si="2"/>
        <v>18</v>
      </c>
      <c r="AE101" s="39" t="s">
        <v>79</v>
      </c>
      <c r="AF101" s="39"/>
      <c r="AG101" s="56"/>
      <c r="AH101" s="56"/>
    </row>
    <row r="102" spans="1:34" s="134" customFormat="1" ht="279" x14ac:dyDescent="0.25">
      <c r="A102" s="38" t="s">
        <v>660</v>
      </c>
      <c r="B102" s="39" t="s">
        <v>41</v>
      </c>
      <c r="C102" s="39" t="s">
        <v>200</v>
      </c>
      <c r="D102" s="40" t="s">
        <v>661</v>
      </c>
      <c r="E102" s="39" t="s">
        <v>576</v>
      </c>
      <c r="F102" s="39" t="s">
        <v>577</v>
      </c>
      <c r="G102" s="39">
        <v>11.0901</v>
      </c>
      <c r="H102" s="39" t="s">
        <v>578</v>
      </c>
      <c r="I102" s="39" t="s">
        <v>222</v>
      </c>
      <c r="J102" s="53">
        <v>55764.800000000003</v>
      </c>
      <c r="K102" s="53">
        <v>107432</v>
      </c>
      <c r="L102" s="54">
        <v>605</v>
      </c>
      <c r="M102" s="45">
        <f t="shared" si="10"/>
        <v>302.5</v>
      </c>
      <c r="N102" s="39" t="s">
        <v>67</v>
      </c>
      <c r="O102" s="38">
        <v>3</v>
      </c>
      <c r="P102" s="38">
        <v>1</v>
      </c>
      <c r="Q102" s="38">
        <v>3</v>
      </c>
      <c r="R102" s="38">
        <v>3</v>
      </c>
      <c r="S102" s="38">
        <v>1</v>
      </c>
      <c r="T102" s="40">
        <f t="shared" si="1"/>
        <v>11</v>
      </c>
      <c r="U102" s="47" t="s">
        <v>584</v>
      </c>
      <c r="V102" s="39">
        <v>150</v>
      </c>
      <c r="W102" s="39" t="s">
        <v>70</v>
      </c>
      <c r="X102" s="39" t="s">
        <v>71</v>
      </c>
      <c r="Y102" s="49">
        <v>3</v>
      </c>
      <c r="Z102" s="49">
        <v>3</v>
      </c>
      <c r="AA102" s="49">
        <v>3</v>
      </c>
      <c r="AB102" s="49"/>
      <c r="AC102" s="40">
        <f t="shared" si="6"/>
        <v>9</v>
      </c>
      <c r="AD102" s="135">
        <f t="shared" si="2"/>
        <v>20</v>
      </c>
      <c r="AE102" s="39" t="s">
        <v>79</v>
      </c>
      <c r="AF102" s="39"/>
      <c r="AG102" s="56"/>
      <c r="AH102" s="56"/>
    </row>
    <row r="103" spans="1:34" s="134" customFormat="1" ht="241.8" x14ac:dyDescent="0.25">
      <c r="A103" s="38" t="s">
        <v>662</v>
      </c>
      <c r="B103" s="39" t="s">
        <v>41</v>
      </c>
      <c r="C103" s="39" t="s">
        <v>200</v>
      </c>
      <c r="D103" s="40" t="s">
        <v>663</v>
      </c>
      <c r="E103" s="39" t="s">
        <v>576</v>
      </c>
      <c r="F103" s="39" t="s">
        <v>664</v>
      </c>
      <c r="G103" s="39">
        <v>11.0901</v>
      </c>
      <c r="H103" s="39" t="s">
        <v>381</v>
      </c>
      <c r="I103" s="39" t="s">
        <v>206</v>
      </c>
      <c r="J103" s="53">
        <v>55764.800000000003</v>
      </c>
      <c r="K103" s="53">
        <v>107432</v>
      </c>
      <c r="L103" s="54">
        <v>4642</v>
      </c>
      <c r="M103" s="45">
        <f t="shared" si="10"/>
        <v>2321</v>
      </c>
      <c r="N103" s="39" t="s">
        <v>67</v>
      </c>
      <c r="O103" s="38">
        <v>3</v>
      </c>
      <c r="P103" s="38">
        <v>2</v>
      </c>
      <c r="Q103" s="38">
        <v>3</v>
      </c>
      <c r="R103" s="38">
        <v>3</v>
      </c>
      <c r="S103" s="38">
        <v>1</v>
      </c>
      <c r="T103" s="40">
        <f t="shared" si="1"/>
        <v>12</v>
      </c>
      <c r="U103" s="47" t="s">
        <v>584</v>
      </c>
      <c r="V103" s="39">
        <v>150</v>
      </c>
      <c r="W103" s="39" t="s">
        <v>70</v>
      </c>
      <c r="X103" s="39" t="s">
        <v>71</v>
      </c>
      <c r="Y103" s="49">
        <v>3</v>
      </c>
      <c r="Z103" s="49">
        <v>3</v>
      </c>
      <c r="AA103" s="49">
        <v>3</v>
      </c>
      <c r="AB103" s="49"/>
      <c r="AC103" s="40">
        <f t="shared" si="6"/>
        <v>9</v>
      </c>
      <c r="AD103" s="135">
        <f t="shared" si="2"/>
        <v>21</v>
      </c>
      <c r="AE103" s="39" t="s">
        <v>79</v>
      </c>
      <c r="AF103" s="39"/>
      <c r="AG103" s="56"/>
      <c r="AH103" s="56"/>
    </row>
    <row r="104" spans="1:34" s="134" customFormat="1" ht="279" x14ac:dyDescent="0.25">
      <c r="A104" s="38" t="s">
        <v>665</v>
      </c>
      <c r="B104" s="39" t="s">
        <v>41</v>
      </c>
      <c r="C104" s="39" t="s">
        <v>200</v>
      </c>
      <c r="D104" s="40" t="s">
        <v>666</v>
      </c>
      <c r="E104" s="39" t="s">
        <v>576</v>
      </c>
      <c r="F104" s="39" t="s">
        <v>667</v>
      </c>
      <c r="G104" s="90">
        <v>43.040399999999998</v>
      </c>
      <c r="H104" s="39" t="s">
        <v>668</v>
      </c>
      <c r="I104" s="39" t="s">
        <v>222</v>
      </c>
      <c r="J104" s="53">
        <f>22.4305282357*2080</f>
        <v>46655.498730255997</v>
      </c>
      <c r="K104" s="80">
        <f>39.6270133041*2080</f>
        <v>82424.187672527987</v>
      </c>
      <c r="L104" s="45" t="s">
        <v>669</v>
      </c>
      <c r="M104" s="45">
        <f t="shared" si="10"/>
        <v>301.5</v>
      </c>
      <c r="N104" s="39" t="s">
        <v>67</v>
      </c>
      <c r="O104" s="38">
        <v>2</v>
      </c>
      <c r="P104" s="38">
        <v>1</v>
      </c>
      <c r="Q104" s="38">
        <v>3</v>
      </c>
      <c r="R104" s="38">
        <v>3</v>
      </c>
      <c r="S104" s="38">
        <v>1</v>
      </c>
      <c r="T104" s="40">
        <f t="shared" si="1"/>
        <v>10</v>
      </c>
      <c r="U104" s="47" t="s">
        <v>372</v>
      </c>
      <c r="V104" s="39">
        <v>150</v>
      </c>
      <c r="W104" s="39" t="s">
        <v>70</v>
      </c>
      <c r="X104" s="39" t="s">
        <v>71</v>
      </c>
      <c r="Y104" s="49">
        <v>3</v>
      </c>
      <c r="Z104" s="49">
        <v>3</v>
      </c>
      <c r="AA104" s="49">
        <v>3</v>
      </c>
      <c r="AB104" s="49"/>
      <c r="AC104" s="40">
        <f t="shared" si="6"/>
        <v>9</v>
      </c>
      <c r="AD104" s="135">
        <f t="shared" si="2"/>
        <v>19</v>
      </c>
      <c r="AE104" s="39" t="s">
        <v>79</v>
      </c>
      <c r="AF104" s="39"/>
      <c r="AG104" s="56"/>
      <c r="AH104" s="56"/>
    </row>
    <row r="105" spans="1:34" s="134" customFormat="1" ht="241.8" x14ac:dyDescent="0.25">
      <c r="A105" s="38" t="s">
        <v>670</v>
      </c>
      <c r="B105" s="39" t="s">
        <v>41</v>
      </c>
      <c r="C105" s="39" t="s">
        <v>200</v>
      </c>
      <c r="D105" s="40" t="s">
        <v>671</v>
      </c>
      <c r="E105" s="39" t="s">
        <v>576</v>
      </c>
      <c r="F105" s="39" t="s">
        <v>664</v>
      </c>
      <c r="G105" s="90">
        <v>11.010300000000001</v>
      </c>
      <c r="H105" s="39" t="s">
        <v>381</v>
      </c>
      <c r="I105" s="39" t="s">
        <v>206</v>
      </c>
      <c r="J105" s="53">
        <f t="shared" ref="J105:J107" si="11">24.8014108815*2080</f>
        <v>51586.934633520003</v>
      </c>
      <c r="K105" s="80">
        <f t="shared" ref="K105:K107" si="12">50.8476745201*2080</f>
        <v>105763.163001808</v>
      </c>
      <c r="L105" s="45" t="s">
        <v>366</v>
      </c>
      <c r="M105" s="45">
        <f t="shared" si="10"/>
        <v>2321</v>
      </c>
      <c r="N105" s="39" t="s">
        <v>130</v>
      </c>
      <c r="O105" s="38">
        <v>3</v>
      </c>
      <c r="P105" s="38">
        <v>2</v>
      </c>
      <c r="Q105" s="38">
        <v>3</v>
      </c>
      <c r="R105" s="38">
        <v>3</v>
      </c>
      <c r="S105" s="38">
        <v>1</v>
      </c>
      <c r="T105" s="40">
        <f t="shared" si="1"/>
        <v>12</v>
      </c>
      <c r="U105" s="47" t="s">
        <v>210</v>
      </c>
      <c r="V105" s="39">
        <v>75</v>
      </c>
      <c r="W105" s="39" t="s">
        <v>70</v>
      </c>
      <c r="X105" s="39" t="s">
        <v>71</v>
      </c>
      <c r="Y105" s="49">
        <v>3</v>
      </c>
      <c r="Z105" s="49">
        <v>2</v>
      </c>
      <c r="AA105" s="49">
        <v>3</v>
      </c>
      <c r="AB105" s="49"/>
      <c r="AC105" s="40">
        <f t="shared" si="6"/>
        <v>8</v>
      </c>
      <c r="AD105" s="135">
        <f t="shared" si="2"/>
        <v>20</v>
      </c>
      <c r="AE105" s="39" t="s">
        <v>79</v>
      </c>
      <c r="AF105" s="39"/>
      <c r="AG105" s="56"/>
      <c r="AH105" s="56"/>
    </row>
    <row r="106" spans="1:34" s="134" customFormat="1" ht="241.8" x14ac:dyDescent="0.25">
      <c r="A106" s="38" t="s">
        <v>672</v>
      </c>
      <c r="B106" s="39" t="s">
        <v>41</v>
      </c>
      <c r="C106" s="39" t="s">
        <v>200</v>
      </c>
      <c r="D106" s="40" t="s">
        <v>673</v>
      </c>
      <c r="E106" s="39" t="s">
        <v>576</v>
      </c>
      <c r="F106" s="39" t="s">
        <v>664</v>
      </c>
      <c r="G106" s="90">
        <v>11.010300000000001</v>
      </c>
      <c r="H106" s="39" t="s">
        <v>381</v>
      </c>
      <c r="I106" s="39" t="s">
        <v>206</v>
      </c>
      <c r="J106" s="53">
        <f t="shared" si="11"/>
        <v>51586.934633520003</v>
      </c>
      <c r="K106" s="80">
        <f t="shared" si="12"/>
        <v>105763.163001808</v>
      </c>
      <c r="L106" s="45" t="s">
        <v>366</v>
      </c>
      <c r="M106" s="45">
        <f t="shared" si="10"/>
        <v>2321</v>
      </c>
      <c r="N106" s="39" t="s">
        <v>130</v>
      </c>
      <c r="O106" s="38">
        <v>3</v>
      </c>
      <c r="P106" s="38">
        <v>2</v>
      </c>
      <c r="Q106" s="38">
        <v>3</v>
      </c>
      <c r="R106" s="38">
        <v>3</v>
      </c>
      <c r="S106" s="38">
        <v>1</v>
      </c>
      <c r="T106" s="40">
        <f t="shared" si="1"/>
        <v>12</v>
      </c>
      <c r="U106" s="47" t="s">
        <v>210</v>
      </c>
      <c r="V106" s="39">
        <v>120</v>
      </c>
      <c r="W106" s="39" t="s">
        <v>70</v>
      </c>
      <c r="X106" s="39" t="s">
        <v>71</v>
      </c>
      <c r="Y106" s="49">
        <v>3</v>
      </c>
      <c r="Z106" s="49">
        <v>3</v>
      </c>
      <c r="AA106" s="49">
        <v>3</v>
      </c>
      <c r="AB106" s="49"/>
      <c r="AC106" s="40">
        <f t="shared" si="6"/>
        <v>9</v>
      </c>
      <c r="AD106" s="135">
        <f t="shared" si="2"/>
        <v>21</v>
      </c>
      <c r="AE106" s="39" t="s">
        <v>79</v>
      </c>
      <c r="AF106" s="39"/>
      <c r="AG106" s="56"/>
      <c r="AH106" s="56"/>
    </row>
    <row r="107" spans="1:34" s="134" customFormat="1" ht="241.8" x14ac:dyDescent="0.25">
      <c r="A107" s="38" t="s">
        <v>674</v>
      </c>
      <c r="B107" s="39" t="s">
        <v>41</v>
      </c>
      <c r="C107" s="39" t="s">
        <v>200</v>
      </c>
      <c r="D107" s="40" t="s">
        <v>675</v>
      </c>
      <c r="E107" s="39" t="s">
        <v>576</v>
      </c>
      <c r="F107" s="39" t="s">
        <v>664</v>
      </c>
      <c r="G107" s="90">
        <v>11.010300000000001</v>
      </c>
      <c r="H107" s="39" t="s">
        <v>381</v>
      </c>
      <c r="I107" s="39" t="s">
        <v>206</v>
      </c>
      <c r="J107" s="53">
        <f t="shared" si="11"/>
        <v>51586.934633520003</v>
      </c>
      <c r="K107" s="80">
        <f t="shared" si="12"/>
        <v>105763.163001808</v>
      </c>
      <c r="L107" s="45" t="s">
        <v>366</v>
      </c>
      <c r="M107" s="45">
        <f t="shared" si="10"/>
        <v>2321</v>
      </c>
      <c r="N107" s="39" t="s">
        <v>130</v>
      </c>
      <c r="O107" s="38">
        <v>3</v>
      </c>
      <c r="P107" s="38">
        <v>2</v>
      </c>
      <c r="Q107" s="38">
        <v>3</v>
      </c>
      <c r="R107" s="38">
        <v>3</v>
      </c>
      <c r="S107" s="38">
        <v>1</v>
      </c>
      <c r="T107" s="40">
        <f t="shared" si="1"/>
        <v>12</v>
      </c>
      <c r="U107" s="47" t="s">
        <v>210</v>
      </c>
      <c r="V107" s="39">
        <v>120</v>
      </c>
      <c r="W107" s="39" t="s">
        <v>70</v>
      </c>
      <c r="X107" s="39" t="s">
        <v>71</v>
      </c>
      <c r="Y107" s="49">
        <v>3</v>
      </c>
      <c r="Z107" s="49">
        <v>3</v>
      </c>
      <c r="AA107" s="49">
        <v>3</v>
      </c>
      <c r="AB107" s="49"/>
      <c r="AC107" s="40">
        <f t="shared" si="6"/>
        <v>9</v>
      </c>
      <c r="AD107" s="135">
        <f t="shared" si="2"/>
        <v>21</v>
      </c>
      <c r="AE107" s="39" t="s">
        <v>79</v>
      </c>
      <c r="AF107" s="39"/>
      <c r="AG107" s="56"/>
      <c r="AH107" s="56"/>
    </row>
    <row r="108" spans="1:34" s="134" customFormat="1" ht="279" x14ac:dyDescent="0.25">
      <c r="A108" s="38" t="s">
        <v>676</v>
      </c>
      <c r="B108" s="39" t="s">
        <v>41</v>
      </c>
      <c r="C108" s="39" t="s">
        <v>200</v>
      </c>
      <c r="D108" s="40" t="s">
        <v>677</v>
      </c>
      <c r="E108" s="39" t="s">
        <v>614</v>
      </c>
      <c r="F108" s="39" t="s">
        <v>577</v>
      </c>
      <c r="G108" s="39">
        <v>11.0901</v>
      </c>
      <c r="H108" s="39" t="s">
        <v>578</v>
      </c>
      <c r="I108" s="39" t="s">
        <v>222</v>
      </c>
      <c r="J108" s="53">
        <v>55764.800000000003</v>
      </c>
      <c r="K108" s="53">
        <v>114587.2</v>
      </c>
      <c r="L108" s="54">
        <v>605</v>
      </c>
      <c r="M108" s="45">
        <f t="shared" si="10"/>
        <v>302.5</v>
      </c>
      <c r="N108" s="39" t="s">
        <v>67</v>
      </c>
      <c r="O108" s="38">
        <v>3</v>
      </c>
      <c r="P108" s="38">
        <v>1</v>
      </c>
      <c r="Q108" s="38">
        <v>3</v>
      </c>
      <c r="R108" s="38">
        <v>3</v>
      </c>
      <c r="S108" s="38">
        <v>1</v>
      </c>
      <c r="T108" s="40">
        <f t="shared" si="1"/>
        <v>11</v>
      </c>
      <c r="U108" s="47" t="s">
        <v>584</v>
      </c>
      <c r="V108" s="39">
        <v>70</v>
      </c>
      <c r="W108" s="39" t="s">
        <v>70</v>
      </c>
      <c r="X108" s="39" t="s">
        <v>71</v>
      </c>
      <c r="Y108" s="49">
        <v>3</v>
      </c>
      <c r="Z108" s="49">
        <v>2</v>
      </c>
      <c r="AA108" s="49">
        <v>3</v>
      </c>
      <c r="AB108" s="49"/>
      <c r="AC108" s="40">
        <f t="shared" si="6"/>
        <v>8</v>
      </c>
      <c r="AD108" s="135">
        <f t="shared" si="2"/>
        <v>19</v>
      </c>
      <c r="AE108" s="39" t="s">
        <v>79</v>
      </c>
      <c r="AF108" s="39"/>
      <c r="AG108" s="56"/>
      <c r="AH108" s="56"/>
    </row>
    <row r="109" spans="1:34" s="134" customFormat="1" ht="279" x14ac:dyDescent="0.25">
      <c r="A109" s="38" t="s">
        <v>678</v>
      </c>
      <c r="B109" s="39" t="s">
        <v>41</v>
      </c>
      <c r="C109" s="39" t="s">
        <v>200</v>
      </c>
      <c r="D109" s="40" t="s">
        <v>679</v>
      </c>
      <c r="E109" s="39" t="s">
        <v>576</v>
      </c>
      <c r="F109" s="39" t="s">
        <v>577</v>
      </c>
      <c r="G109" s="39">
        <v>11.0901</v>
      </c>
      <c r="H109" s="39" t="s">
        <v>578</v>
      </c>
      <c r="I109" s="39" t="s">
        <v>222</v>
      </c>
      <c r="J109" s="53">
        <v>55764.800000000003</v>
      </c>
      <c r="K109" s="53">
        <v>114587.2</v>
      </c>
      <c r="L109" s="54">
        <v>605</v>
      </c>
      <c r="M109" s="45">
        <f t="shared" si="10"/>
        <v>302.5</v>
      </c>
      <c r="N109" s="39" t="s">
        <v>67</v>
      </c>
      <c r="O109" s="38">
        <v>3</v>
      </c>
      <c r="P109" s="38">
        <v>1</v>
      </c>
      <c r="Q109" s="38">
        <v>3</v>
      </c>
      <c r="R109" s="38">
        <v>3</v>
      </c>
      <c r="S109" s="38">
        <v>1</v>
      </c>
      <c r="T109" s="40">
        <f t="shared" si="1"/>
        <v>11</v>
      </c>
      <c r="U109" s="47" t="s">
        <v>584</v>
      </c>
      <c r="V109" s="39">
        <v>120</v>
      </c>
      <c r="W109" s="39" t="s">
        <v>70</v>
      </c>
      <c r="X109" s="39" t="s">
        <v>71</v>
      </c>
      <c r="Y109" s="49">
        <v>3</v>
      </c>
      <c r="Z109" s="49">
        <v>3</v>
      </c>
      <c r="AA109" s="49">
        <v>3</v>
      </c>
      <c r="AB109" s="49"/>
      <c r="AC109" s="40">
        <f t="shared" si="6"/>
        <v>9</v>
      </c>
      <c r="AD109" s="135">
        <f t="shared" si="2"/>
        <v>20</v>
      </c>
      <c r="AE109" s="39" t="s">
        <v>79</v>
      </c>
      <c r="AF109" s="39"/>
      <c r="AG109" s="56"/>
      <c r="AH109" s="56"/>
    </row>
    <row r="110" spans="1:34" s="134" customFormat="1" ht="279" x14ac:dyDescent="0.25">
      <c r="A110" s="38" t="s">
        <v>680</v>
      </c>
      <c r="B110" s="39" t="s">
        <v>41</v>
      </c>
      <c r="C110" s="39" t="s">
        <v>200</v>
      </c>
      <c r="D110" s="40" t="s">
        <v>681</v>
      </c>
      <c r="E110" s="39" t="s">
        <v>576</v>
      </c>
      <c r="F110" s="39" t="s">
        <v>682</v>
      </c>
      <c r="G110" s="39">
        <v>11.030099999999999</v>
      </c>
      <c r="H110" s="39" t="s">
        <v>683</v>
      </c>
      <c r="I110" s="39" t="s">
        <v>222</v>
      </c>
      <c r="J110" s="53">
        <v>38064</v>
      </c>
      <c r="K110" s="53">
        <v>89190.399999999994</v>
      </c>
      <c r="L110" s="39">
        <v>1493</v>
      </c>
      <c r="M110" s="45">
        <f t="shared" si="10"/>
        <v>746.5</v>
      </c>
      <c r="N110" s="39" t="s">
        <v>67</v>
      </c>
      <c r="O110" s="38">
        <v>3</v>
      </c>
      <c r="P110" s="38">
        <v>2</v>
      </c>
      <c r="Q110" s="38">
        <v>3</v>
      </c>
      <c r="R110" s="38">
        <v>3</v>
      </c>
      <c r="S110" s="38">
        <v>1</v>
      </c>
      <c r="T110" s="40">
        <f t="shared" si="1"/>
        <v>12</v>
      </c>
      <c r="U110" s="47" t="s">
        <v>684</v>
      </c>
      <c r="V110" s="39">
        <v>80</v>
      </c>
      <c r="W110" s="39" t="s">
        <v>70</v>
      </c>
      <c r="X110" s="39" t="s">
        <v>71</v>
      </c>
      <c r="Y110" s="49">
        <v>3</v>
      </c>
      <c r="Z110" s="49">
        <v>2</v>
      </c>
      <c r="AA110" s="49">
        <v>3</v>
      </c>
      <c r="AB110" s="49"/>
      <c r="AC110" s="40">
        <f t="shared" si="6"/>
        <v>8</v>
      </c>
      <c r="AD110" s="135">
        <f t="shared" si="2"/>
        <v>20</v>
      </c>
      <c r="AE110" s="39" t="s">
        <v>79</v>
      </c>
      <c r="AF110" s="39"/>
      <c r="AG110" s="56"/>
      <c r="AH110" s="56"/>
    </row>
    <row r="111" spans="1:34" s="134" customFormat="1" ht="279" x14ac:dyDescent="0.25">
      <c r="A111" s="38" t="s">
        <v>685</v>
      </c>
      <c r="B111" s="39" t="s">
        <v>41</v>
      </c>
      <c r="C111" s="39" t="s">
        <v>200</v>
      </c>
      <c r="D111" s="40" t="s">
        <v>686</v>
      </c>
      <c r="E111" s="39" t="s">
        <v>687</v>
      </c>
      <c r="F111" s="39" t="s">
        <v>577</v>
      </c>
      <c r="G111" s="39">
        <v>11.090199999999999</v>
      </c>
      <c r="H111" s="39" t="s">
        <v>578</v>
      </c>
      <c r="I111" s="39" t="s">
        <v>222</v>
      </c>
      <c r="J111" s="53">
        <v>55764.800000000003</v>
      </c>
      <c r="K111" s="53">
        <v>114587.2</v>
      </c>
      <c r="L111" s="39">
        <v>605</v>
      </c>
      <c r="M111" s="45">
        <f t="shared" si="10"/>
        <v>302.5</v>
      </c>
      <c r="N111" s="39" t="s">
        <v>67</v>
      </c>
      <c r="O111" s="38">
        <v>3</v>
      </c>
      <c r="P111" s="38">
        <v>1</v>
      </c>
      <c r="Q111" s="38">
        <v>3</v>
      </c>
      <c r="R111" s="38">
        <v>3</v>
      </c>
      <c r="S111" s="38">
        <v>1</v>
      </c>
      <c r="T111" s="40">
        <f t="shared" si="1"/>
        <v>11</v>
      </c>
      <c r="U111" s="47" t="s">
        <v>688</v>
      </c>
      <c r="V111" s="39">
        <v>120</v>
      </c>
      <c r="W111" s="39" t="s">
        <v>78</v>
      </c>
      <c r="X111" s="39" t="s">
        <v>71</v>
      </c>
      <c r="Y111" s="49">
        <v>2</v>
      </c>
      <c r="Z111" s="49">
        <v>3</v>
      </c>
      <c r="AA111" s="49">
        <v>3</v>
      </c>
      <c r="AB111" s="49"/>
      <c r="AC111" s="40">
        <f t="shared" si="6"/>
        <v>8</v>
      </c>
      <c r="AD111" s="135">
        <f t="shared" si="2"/>
        <v>19</v>
      </c>
      <c r="AE111" s="39" t="s">
        <v>79</v>
      </c>
      <c r="AF111" s="39"/>
      <c r="AG111" s="56"/>
      <c r="AH111" s="56"/>
    </row>
    <row r="112" spans="1:34" s="134" customFormat="1" ht="279" x14ac:dyDescent="0.25">
      <c r="A112" s="38" t="s">
        <v>689</v>
      </c>
      <c r="B112" s="39" t="s">
        <v>41</v>
      </c>
      <c r="C112" s="39" t="s">
        <v>200</v>
      </c>
      <c r="D112" s="40" t="s">
        <v>690</v>
      </c>
      <c r="E112" s="39" t="s">
        <v>691</v>
      </c>
      <c r="F112" s="39" t="s">
        <v>589</v>
      </c>
      <c r="G112" s="39">
        <v>15.1204</v>
      </c>
      <c r="H112" s="39" t="s">
        <v>590</v>
      </c>
      <c r="I112" s="39" t="s">
        <v>222</v>
      </c>
      <c r="J112" s="53">
        <v>48110.400000000001</v>
      </c>
      <c r="K112" s="53">
        <v>103812.8</v>
      </c>
      <c r="L112" s="54">
        <v>1198</v>
      </c>
      <c r="M112" s="45">
        <f t="shared" si="10"/>
        <v>599</v>
      </c>
      <c r="N112" s="39" t="s">
        <v>130</v>
      </c>
      <c r="O112" s="38">
        <v>3</v>
      </c>
      <c r="P112" s="38">
        <v>2</v>
      </c>
      <c r="Q112" s="38">
        <v>3</v>
      </c>
      <c r="R112" s="38">
        <v>3</v>
      </c>
      <c r="S112" s="38">
        <v>1</v>
      </c>
      <c r="T112" s="40">
        <f t="shared" si="1"/>
        <v>12</v>
      </c>
      <c r="U112" s="47" t="s">
        <v>419</v>
      </c>
      <c r="V112" s="39">
        <v>150</v>
      </c>
      <c r="W112" s="39" t="s">
        <v>70</v>
      </c>
      <c r="X112" s="39" t="s">
        <v>71</v>
      </c>
      <c r="Y112" s="49">
        <v>3</v>
      </c>
      <c r="Z112" s="49">
        <v>3</v>
      </c>
      <c r="AA112" s="49">
        <v>3</v>
      </c>
      <c r="AB112" s="49"/>
      <c r="AC112" s="40">
        <f t="shared" si="6"/>
        <v>9</v>
      </c>
      <c r="AD112" s="135">
        <f t="shared" si="2"/>
        <v>21</v>
      </c>
      <c r="AE112" s="39" t="s">
        <v>79</v>
      </c>
      <c r="AF112" s="39"/>
      <c r="AG112" s="56"/>
      <c r="AH112" s="56"/>
    </row>
    <row r="113" spans="1:34" s="134" customFormat="1" ht="279" x14ac:dyDescent="0.25">
      <c r="A113" s="38" t="s">
        <v>692</v>
      </c>
      <c r="B113" s="39" t="s">
        <v>41</v>
      </c>
      <c r="C113" s="39" t="s">
        <v>200</v>
      </c>
      <c r="D113" s="40" t="s">
        <v>693</v>
      </c>
      <c r="E113" s="39" t="s">
        <v>694</v>
      </c>
      <c r="F113" s="39" t="s">
        <v>695</v>
      </c>
      <c r="G113" s="39">
        <v>43.040399999999998</v>
      </c>
      <c r="H113" s="39" t="s">
        <v>696</v>
      </c>
      <c r="I113" s="39" t="s">
        <v>222</v>
      </c>
      <c r="J113" s="53">
        <v>46654.400000000001</v>
      </c>
      <c r="K113" s="53">
        <v>93038.399999999994</v>
      </c>
      <c r="L113" s="39">
        <v>603</v>
      </c>
      <c r="M113" s="45">
        <f t="shared" si="10"/>
        <v>301.5</v>
      </c>
      <c r="N113" s="39" t="s">
        <v>130</v>
      </c>
      <c r="O113" s="38">
        <v>3</v>
      </c>
      <c r="P113" s="38">
        <v>1</v>
      </c>
      <c r="Q113" s="38">
        <v>3</v>
      </c>
      <c r="R113" s="38">
        <v>3</v>
      </c>
      <c r="S113" s="38">
        <v>1</v>
      </c>
      <c r="T113" s="40">
        <f t="shared" si="1"/>
        <v>11</v>
      </c>
      <c r="U113" s="47" t="s">
        <v>697</v>
      </c>
      <c r="V113" s="39">
        <v>210</v>
      </c>
      <c r="W113" s="39" t="s">
        <v>78</v>
      </c>
      <c r="X113" s="39" t="s">
        <v>71</v>
      </c>
      <c r="Y113" s="49">
        <v>2</v>
      </c>
      <c r="Z113" s="49">
        <v>3</v>
      </c>
      <c r="AA113" s="49">
        <v>3</v>
      </c>
      <c r="AB113" s="49"/>
      <c r="AC113" s="40">
        <f t="shared" si="6"/>
        <v>8</v>
      </c>
      <c r="AD113" s="135">
        <f t="shared" si="2"/>
        <v>19</v>
      </c>
      <c r="AE113" s="39" t="s">
        <v>79</v>
      </c>
      <c r="AF113" s="39"/>
      <c r="AG113" s="56"/>
      <c r="AH113" s="56"/>
    </row>
    <row r="114" spans="1:34" s="134" customFormat="1" ht="279" x14ac:dyDescent="0.25">
      <c r="A114" s="38" t="s">
        <v>698</v>
      </c>
      <c r="B114" s="39" t="s">
        <v>41</v>
      </c>
      <c r="C114" s="39" t="s">
        <v>200</v>
      </c>
      <c r="D114" s="40" t="s">
        <v>699</v>
      </c>
      <c r="E114" s="39" t="s">
        <v>216</v>
      </c>
      <c r="F114" s="39" t="s">
        <v>700</v>
      </c>
      <c r="G114" s="39">
        <v>30.7102</v>
      </c>
      <c r="H114" s="39" t="s">
        <v>701</v>
      </c>
      <c r="I114" s="39" t="s">
        <v>222</v>
      </c>
      <c r="J114" s="53">
        <v>43950.400000000001</v>
      </c>
      <c r="K114" s="53">
        <v>100568</v>
      </c>
      <c r="L114" s="39">
        <v>4756</v>
      </c>
      <c r="M114" s="45">
        <f t="shared" si="10"/>
        <v>2378</v>
      </c>
      <c r="N114" s="39" t="s">
        <v>130</v>
      </c>
      <c r="O114" s="38">
        <v>3</v>
      </c>
      <c r="P114" s="38">
        <v>2</v>
      </c>
      <c r="Q114" s="38">
        <v>3</v>
      </c>
      <c r="R114" s="38">
        <v>3</v>
      </c>
      <c r="S114" s="38">
        <v>1</v>
      </c>
      <c r="T114" s="40">
        <f t="shared" si="1"/>
        <v>12</v>
      </c>
      <c r="U114" s="47" t="s">
        <v>702</v>
      </c>
      <c r="V114" s="39">
        <v>210</v>
      </c>
      <c r="W114" s="39" t="s">
        <v>78</v>
      </c>
      <c r="X114" s="39" t="s">
        <v>71</v>
      </c>
      <c r="Y114" s="49">
        <v>2</v>
      </c>
      <c r="Z114" s="49">
        <v>3</v>
      </c>
      <c r="AA114" s="49">
        <v>3</v>
      </c>
      <c r="AB114" s="49"/>
      <c r="AC114" s="40">
        <f t="shared" si="6"/>
        <v>8</v>
      </c>
      <c r="AD114" s="135">
        <f t="shared" si="2"/>
        <v>20</v>
      </c>
      <c r="AE114" s="39" t="s">
        <v>79</v>
      </c>
      <c r="AF114" s="39"/>
      <c r="AG114" s="56"/>
      <c r="AH114" s="56"/>
    </row>
    <row r="115" spans="1:34" s="134" customFormat="1" ht="241.8" x14ac:dyDescent="0.25">
      <c r="A115" s="38" t="s">
        <v>703</v>
      </c>
      <c r="B115" s="39" t="s">
        <v>41</v>
      </c>
      <c r="C115" s="39" t="s">
        <v>200</v>
      </c>
      <c r="D115" s="40" t="s">
        <v>704</v>
      </c>
      <c r="E115" s="39" t="s">
        <v>204</v>
      </c>
      <c r="F115" s="39" t="s">
        <v>358</v>
      </c>
      <c r="G115" s="90">
        <v>43.040399999999998</v>
      </c>
      <c r="H115" s="39" t="s">
        <v>359</v>
      </c>
      <c r="I115" s="39" t="s">
        <v>206</v>
      </c>
      <c r="J115" s="53">
        <f>22.4305282357*2080</f>
        <v>46655.498730255997</v>
      </c>
      <c r="K115" s="80">
        <f>39.6270133041*2080</f>
        <v>82424.187672527987</v>
      </c>
      <c r="L115" s="45" t="s">
        <v>366</v>
      </c>
      <c r="M115" s="45">
        <f t="shared" si="10"/>
        <v>2321</v>
      </c>
      <c r="N115" s="39" t="s">
        <v>390</v>
      </c>
      <c r="O115" s="38">
        <v>2</v>
      </c>
      <c r="P115" s="38">
        <v>2</v>
      </c>
      <c r="Q115" s="38">
        <v>3</v>
      </c>
      <c r="R115" s="38">
        <v>3</v>
      </c>
      <c r="S115" s="38">
        <v>1</v>
      </c>
      <c r="T115" s="40">
        <f t="shared" si="1"/>
        <v>11</v>
      </c>
      <c r="U115" s="47" t="s">
        <v>705</v>
      </c>
      <c r="V115" s="39">
        <v>120</v>
      </c>
      <c r="W115" s="39" t="s">
        <v>78</v>
      </c>
      <c r="X115" s="39" t="s">
        <v>71</v>
      </c>
      <c r="Y115" s="49">
        <v>2</v>
      </c>
      <c r="Z115" s="49">
        <v>3</v>
      </c>
      <c r="AA115" s="49">
        <v>3</v>
      </c>
      <c r="AB115" s="49"/>
      <c r="AC115" s="40">
        <f t="shared" si="6"/>
        <v>8</v>
      </c>
      <c r="AD115" s="135">
        <f t="shared" si="2"/>
        <v>19</v>
      </c>
      <c r="AE115" s="39" t="s">
        <v>79</v>
      </c>
      <c r="AF115" s="39"/>
      <c r="AG115" s="56"/>
      <c r="AH115" s="56"/>
    </row>
    <row r="116" spans="1:34" s="134" customFormat="1" ht="279" x14ac:dyDescent="0.25">
      <c r="A116" s="38" t="s">
        <v>706</v>
      </c>
      <c r="B116" s="39" t="s">
        <v>41</v>
      </c>
      <c r="C116" s="39" t="s">
        <v>200</v>
      </c>
      <c r="D116" s="40" t="s">
        <v>707</v>
      </c>
      <c r="E116" s="39" t="s">
        <v>708</v>
      </c>
      <c r="F116" s="39" t="s">
        <v>577</v>
      </c>
      <c r="G116" s="39">
        <v>11.0901</v>
      </c>
      <c r="H116" s="39" t="s">
        <v>578</v>
      </c>
      <c r="I116" s="39" t="s">
        <v>222</v>
      </c>
      <c r="J116" s="53">
        <v>55764.800000000003</v>
      </c>
      <c r="K116" s="53">
        <v>114587.2</v>
      </c>
      <c r="L116" s="54">
        <v>605</v>
      </c>
      <c r="M116" s="45">
        <f t="shared" si="10"/>
        <v>302.5</v>
      </c>
      <c r="N116" s="39" t="s">
        <v>130</v>
      </c>
      <c r="O116" s="38">
        <v>3</v>
      </c>
      <c r="P116" s="38">
        <v>1</v>
      </c>
      <c r="Q116" s="38">
        <v>3</v>
      </c>
      <c r="R116" s="38">
        <v>3</v>
      </c>
      <c r="S116" s="38">
        <v>1</v>
      </c>
      <c r="T116" s="40">
        <f t="shared" si="1"/>
        <v>11</v>
      </c>
      <c r="U116" s="47" t="s">
        <v>584</v>
      </c>
      <c r="V116" s="39">
        <v>120</v>
      </c>
      <c r="W116" s="39" t="s">
        <v>70</v>
      </c>
      <c r="X116" s="39" t="s">
        <v>71</v>
      </c>
      <c r="Y116" s="49">
        <v>2</v>
      </c>
      <c r="Z116" s="49">
        <v>3</v>
      </c>
      <c r="AA116" s="49">
        <v>3</v>
      </c>
      <c r="AB116" s="49"/>
      <c r="AC116" s="40">
        <f t="shared" si="6"/>
        <v>8</v>
      </c>
      <c r="AD116" s="135">
        <f t="shared" si="2"/>
        <v>19</v>
      </c>
      <c r="AE116" s="39" t="s">
        <v>79</v>
      </c>
      <c r="AF116" s="39"/>
      <c r="AG116" s="56"/>
      <c r="AH116" s="56"/>
    </row>
    <row r="117" spans="1:34" s="134" customFormat="1" ht="279" x14ac:dyDescent="0.25">
      <c r="A117" s="38" t="s">
        <v>709</v>
      </c>
      <c r="B117" s="39" t="s">
        <v>41</v>
      </c>
      <c r="C117" s="39" t="s">
        <v>200</v>
      </c>
      <c r="D117" s="40" t="s">
        <v>710</v>
      </c>
      <c r="E117" s="39" t="s">
        <v>694</v>
      </c>
      <c r="F117" s="39" t="s">
        <v>695</v>
      </c>
      <c r="G117" s="39">
        <v>43.040399999999998</v>
      </c>
      <c r="H117" s="39" t="s">
        <v>696</v>
      </c>
      <c r="I117" s="39" t="s">
        <v>222</v>
      </c>
      <c r="J117" s="53">
        <v>46654.400000000001</v>
      </c>
      <c r="K117" s="53">
        <v>93038.399999999994</v>
      </c>
      <c r="L117" s="39">
        <v>603</v>
      </c>
      <c r="M117" s="45">
        <f t="shared" si="10"/>
        <v>301.5</v>
      </c>
      <c r="N117" s="39" t="s">
        <v>130</v>
      </c>
      <c r="O117" s="38">
        <v>3</v>
      </c>
      <c r="P117" s="38">
        <v>1</v>
      </c>
      <c r="Q117" s="38">
        <v>3</v>
      </c>
      <c r="R117" s="38">
        <v>3</v>
      </c>
      <c r="S117" s="38">
        <v>1</v>
      </c>
      <c r="T117" s="40">
        <f t="shared" si="1"/>
        <v>11</v>
      </c>
      <c r="U117" s="47" t="s">
        <v>697</v>
      </c>
      <c r="V117" s="39">
        <v>160</v>
      </c>
      <c r="W117" s="39" t="s">
        <v>78</v>
      </c>
      <c r="X117" s="39" t="s">
        <v>71</v>
      </c>
      <c r="Y117" s="49">
        <v>3</v>
      </c>
      <c r="Z117" s="49">
        <v>3</v>
      </c>
      <c r="AA117" s="49">
        <v>3</v>
      </c>
      <c r="AB117" s="49"/>
      <c r="AC117" s="40">
        <f t="shared" si="6"/>
        <v>9</v>
      </c>
      <c r="AD117" s="135">
        <f t="shared" si="2"/>
        <v>20</v>
      </c>
      <c r="AE117" s="39" t="s">
        <v>79</v>
      </c>
      <c r="AF117" s="39"/>
      <c r="AG117" s="56"/>
      <c r="AH117" s="56"/>
    </row>
    <row r="118" spans="1:34" s="134" customFormat="1" ht="279" x14ac:dyDescent="0.25">
      <c r="A118" s="38" t="s">
        <v>711</v>
      </c>
      <c r="B118" s="39" t="s">
        <v>41</v>
      </c>
      <c r="C118" s="39" t="s">
        <v>200</v>
      </c>
      <c r="D118" s="40" t="s">
        <v>712</v>
      </c>
      <c r="E118" s="39" t="s">
        <v>576</v>
      </c>
      <c r="F118" s="39" t="s">
        <v>589</v>
      </c>
      <c r="G118" s="39">
        <v>15.1204</v>
      </c>
      <c r="H118" s="39" t="s">
        <v>590</v>
      </c>
      <c r="I118" s="39" t="s">
        <v>222</v>
      </c>
      <c r="J118" s="53">
        <v>48110.400000000001</v>
      </c>
      <c r="K118" s="53">
        <v>103812.8</v>
      </c>
      <c r="L118" s="54">
        <v>1198</v>
      </c>
      <c r="M118" s="45">
        <f t="shared" si="10"/>
        <v>599</v>
      </c>
      <c r="N118" s="39" t="s">
        <v>130</v>
      </c>
      <c r="O118" s="38">
        <v>3</v>
      </c>
      <c r="P118" s="38">
        <v>2</v>
      </c>
      <c r="Q118" s="38">
        <v>3</v>
      </c>
      <c r="R118" s="38">
        <v>3</v>
      </c>
      <c r="S118" s="38">
        <v>1</v>
      </c>
      <c r="T118" s="40">
        <f t="shared" si="1"/>
        <v>12</v>
      </c>
      <c r="U118" s="47" t="s">
        <v>419</v>
      </c>
      <c r="V118" s="39">
        <v>40</v>
      </c>
      <c r="W118" s="39" t="s">
        <v>70</v>
      </c>
      <c r="X118" s="39" t="s">
        <v>71</v>
      </c>
      <c r="Y118" s="49">
        <v>3</v>
      </c>
      <c r="Z118" s="49">
        <v>2</v>
      </c>
      <c r="AA118" s="49">
        <v>3</v>
      </c>
      <c r="AB118" s="49"/>
      <c r="AC118" s="40">
        <f t="shared" si="6"/>
        <v>8</v>
      </c>
      <c r="AD118" s="135">
        <f t="shared" si="2"/>
        <v>20</v>
      </c>
      <c r="AE118" s="39" t="s">
        <v>79</v>
      </c>
      <c r="AF118" s="39"/>
      <c r="AG118" s="56"/>
      <c r="AH118" s="56"/>
    </row>
    <row r="119" spans="1:34" s="134" customFormat="1" ht="279" x14ac:dyDescent="0.25">
      <c r="A119" s="38" t="s">
        <v>713</v>
      </c>
      <c r="B119" s="39" t="s">
        <v>41</v>
      </c>
      <c r="C119" s="39" t="s">
        <v>200</v>
      </c>
      <c r="D119" s="40" t="s">
        <v>714</v>
      </c>
      <c r="E119" s="39" t="s">
        <v>576</v>
      </c>
      <c r="F119" s="39" t="s">
        <v>577</v>
      </c>
      <c r="G119" s="39">
        <v>11.0901</v>
      </c>
      <c r="H119" s="39" t="s">
        <v>578</v>
      </c>
      <c r="I119" s="39" t="s">
        <v>222</v>
      </c>
      <c r="J119" s="53">
        <v>55764.800000000003</v>
      </c>
      <c r="K119" s="53">
        <v>114587.2</v>
      </c>
      <c r="L119" s="54">
        <v>605</v>
      </c>
      <c r="M119" s="45">
        <f t="shared" si="10"/>
        <v>302.5</v>
      </c>
      <c r="N119" s="39" t="s">
        <v>130</v>
      </c>
      <c r="O119" s="38">
        <v>3</v>
      </c>
      <c r="P119" s="38">
        <v>1</v>
      </c>
      <c r="Q119" s="38">
        <v>3</v>
      </c>
      <c r="R119" s="38">
        <v>3</v>
      </c>
      <c r="S119" s="38">
        <v>1</v>
      </c>
      <c r="T119" s="40">
        <f t="shared" si="1"/>
        <v>11</v>
      </c>
      <c r="U119" s="47" t="s">
        <v>584</v>
      </c>
      <c r="V119" s="39">
        <v>40</v>
      </c>
      <c r="W119" s="39" t="s">
        <v>70</v>
      </c>
      <c r="X119" s="39" t="s">
        <v>71</v>
      </c>
      <c r="Y119" s="49">
        <v>3</v>
      </c>
      <c r="Z119" s="49">
        <v>2</v>
      </c>
      <c r="AA119" s="49">
        <v>3</v>
      </c>
      <c r="AB119" s="49"/>
      <c r="AC119" s="40">
        <f t="shared" si="6"/>
        <v>8</v>
      </c>
      <c r="AD119" s="135">
        <f t="shared" si="2"/>
        <v>19</v>
      </c>
      <c r="AE119" s="39" t="s">
        <v>79</v>
      </c>
      <c r="AF119" s="39"/>
      <c r="AG119" s="56"/>
      <c r="AH119" s="56"/>
    </row>
    <row r="120" spans="1:34" s="134" customFormat="1" ht="241.8" x14ac:dyDescent="0.25">
      <c r="A120" s="38" t="s">
        <v>715</v>
      </c>
      <c r="B120" s="39" t="s">
        <v>41</v>
      </c>
      <c r="C120" s="39" t="s">
        <v>200</v>
      </c>
      <c r="D120" s="40" t="s">
        <v>716</v>
      </c>
      <c r="E120" s="39" t="s">
        <v>717</v>
      </c>
      <c r="F120" s="39" t="s">
        <v>664</v>
      </c>
      <c r="G120" s="90">
        <v>11.010300000000001</v>
      </c>
      <c r="H120" s="39" t="s">
        <v>381</v>
      </c>
      <c r="I120" s="39" t="s">
        <v>206</v>
      </c>
      <c r="J120" s="53">
        <f>24.8014108815*2080</f>
        <v>51586.934633520003</v>
      </c>
      <c r="K120" s="80">
        <f>50.8476745201*2080</f>
        <v>105763.163001808</v>
      </c>
      <c r="L120" s="45" t="s">
        <v>366</v>
      </c>
      <c r="M120" s="45">
        <f t="shared" si="10"/>
        <v>2321</v>
      </c>
      <c r="N120" s="39" t="s">
        <v>390</v>
      </c>
      <c r="O120" s="38">
        <v>3</v>
      </c>
      <c r="P120" s="38">
        <v>2</v>
      </c>
      <c r="Q120" s="38">
        <v>2</v>
      </c>
      <c r="R120" s="38">
        <v>3</v>
      </c>
      <c r="S120" s="38">
        <v>1</v>
      </c>
      <c r="T120" s="40">
        <f t="shared" si="1"/>
        <v>11</v>
      </c>
      <c r="U120" s="47" t="s">
        <v>210</v>
      </c>
      <c r="V120" s="39">
        <v>150</v>
      </c>
      <c r="W120" s="39" t="s">
        <v>70</v>
      </c>
      <c r="X120" s="39" t="s">
        <v>71</v>
      </c>
      <c r="Y120" s="49">
        <v>2</v>
      </c>
      <c r="Z120" s="49">
        <v>3</v>
      </c>
      <c r="AA120" s="49">
        <v>3</v>
      </c>
      <c r="AB120" s="49"/>
      <c r="AC120" s="40">
        <f t="shared" si="6"/>
        <v>8</v>
      </c>
      <c r="AD120" s="135">
        <f t="shared" si="2"/>
        <v>19</v>
      </c>
      <c r="AE120" s="39" t="s">
        <v>79</v>
      </c>
      <c r="AF120" s="39"/>
      <c r="AG120" s="56"/>
      <c r="AH120" s="56"/>
    </row>
    <row r="121" spans="1:34" s="134" customFormat="1" ht="241.8" x14ac:dyDescent="0.25">
      <c r="A121" s="38" t="s">
        <v>718</v>
      </c>
      <c r="B121" s="39" t="s">
        <v>41</v>
      </c>
      <c r="C121" s="39" t="s">
        <v>200</v>
      </c>
      <c r="D121" s="40" t="s">
        <v>719</v>
      </c>
      <c r="E121" s="39" t="s">
        <v>717</v>
      </c>
      <c r="F121" s="39" t="s">
        <v>510</v>
      </c>
      <c r="G121" s="90">
        <v>11.1004</v>
      </c>
      <c r="H121" s="39" t="s">
        <v>430</v>
      </c>
      <c r="I121" s="39" t="s">
        <v>206</v>
      </c>
      <c r="J121" s="53">
        <f>24.5249255334*2080</f>
        <v>51011.845109472</v>
      </c>
      <c r="K121" s="80">
        <f>49.6815913064*2080</f>
        <v>103337.70991731201</v>
      </c>
      <c r="L121" s="45" t="s">
        <v>440</v>
      </c>
      <c r="M121" s="45">
        <f t="shared" si="10"/>
        <v>710.5</v>
      </c>
      <c r="N121" s="39" t="s">
        <v>390</v>
      </c>
      <c r="O121" s="38">
        <v>3</v>
      </c>
      <c r="P121" s="38">
        <v>2</v>
      </c>
      <c r="Q121" s="38">
        <v>2</v>
      </c>
      <c r="R121" s="38">
        <v>3</v>
      </c>
      <c r="S121" s="38">
        <v>1</v>
      </c>
      <c r="T121" s="40">
        <f t="shared" si="1"/>
        <v>11</v>
      </c>
      <c r="U121" s="47" t="s">
        <v>443</v>
      </c>
      <c r="V121" s="39">
        <v>150</v>
      </c>
      <c r="W121" s="39" t="s">
        <v>70</v>
      </c>
      <c r="X121" s="39" t="s">
        <v>71</v>
      </c>
      <c r="Y121" s="49">
        <v>2</v>
      </c>
      <c r="Z121" s="49">
        <v>3</v>
      </c>
      <c r="AA121" s="49">
        <v>3</v>
      </c>
      <c r="AB121" s="49"/>
      <c r="AC121" s="40">
        <f t="shared" si="6"/>
        <v>8</v>
      </c>
      <c r="AD121" s="135">
        <f t="shared" si="2"/>
        <v>19</v>
      </c>
      <c r="AE121" s="39" t="s">
        <v>79</v>
      </c>
      <c r="AF121" s="39"/>
      <c r="AG121" s="56"/>
      <c r="AH121" s="56"/>
    </row>
    <row r="122" spans="1:34" s="134" customFormat="1" ht="279" x14ac:dyDescent="0.25">
      <c r="A122" s="38" t="s">
        <v>720</v>
      </c>
      <c r="B122" s="39" t="s">
        <v>41</v>
      </c>
      <c r="C122" s="39" t="s">
        <v>200</v>
      </c>
      <c r="D122" s="40" t="s">
        <v>721</v>
      </c>
      <c r="E122" s="39" t="s">
        <v>717</v>
      </c>
      <c r="F122" s="39" t="s">
        <v>577</v>
      </c>
      <c r="G122" s="39">
        <v>11.0901</v>
      </c>
      <c r="H122" s="39" t="s">
        <v>578</v>
      </c>
      <c r="I122" s="39" t="s">
        <v>222</v>
      </c>
      <c r="J122" s="53">
        <v>55764.800000000003</v>
      </c>
      <c r="K122" s="53">
        <v>107432</v>
      </c>
      <c r="L122" s="54">
        <v>605</v>
      </c>
      <c r="M122" s="45">
        <f t="shared" si="10"/>
        <v>302.5</v>
      </c>
      <c r="N122" s="39" t="s">
        <v>390</v>
      </c>
      <c r="O122" s="38">
        <v>3</v>
      </c>
      <c r="P122" s="38">
        <v>1</v>
      </c>
      <c r="Q122" s="38">
        <v>2</v>
      </c>
      <c r="R122" s="38">
        <v>3</v>
      </c>
      <c r="S122" s="38">
        <v>1</v>
      </c>
      <c r="T122" s="40">
        <f t="shared" si="1"/>
        <v>10</v>
      </c>
      <c r="U122" s="47" t="s">
        <v>584</v>
      </c>
      <c r="V122" s="39">
        <v>150</v>
      </c>
      <c r="W122" s="39" t="s">
        <v>70</v>
      </c>
      <c r="X122" s="39" t="s">
        <v>71</v>
      </c>
      <c r="Y122" s="49">
        <v>2</v>
      </c>
      <c r="Z122" s="49">
        <v>3</v>
      </c>
      <c r="AA122" s="49">
        <v>3</v>
      </c>
      <c r="AB122" s="49"/>
      <c r="AC122" s="40">
        <f t="shared" si="6"/>
        <v>8</v>
      </c>
      <c r="AD122" s="135">
        <f t="shared" si="2"/>
        <v>18</v>
      </c>
      <c r="AE122" s="39" t="s">
        <v>79</v>
      </c>
      <c r="AF122" s="39"/>
      <c r="AG122" s="56"/>
      <c r="AH122" s="56"/>
    </row>
    <row r="123" spans="1:34" s="134" customFormat="1" ht="279" x14ac:dyDescent="0.25">
      <c r="A123" s="38" t="s">
        <v>722</v>
      </c>
      <c r="B123" s="39" t="s">
        <v>41</v>
      </c>
      <c r="C123" s="39" t="s">
        <v>200</v>
      </c>
      <c r="D123" s="40" t="s">
        <v>723</v>
      </c>
      <c r="E123" s="39" t="s">
        <v>717</v>
      </c>
      <c r="F123" s="39" t="s">
        <v>667</v>
      </c>
      <c r="G123" s="39">
        <v>43.040399999999998</v>
      </c>
      <c r="H123" s="39" t="s">
        <v>668</v>
      </c>
      <c r="I123" s="39" t="s">
        <v>222</v>
      </c>
      <c r="J123" s="53">
        <f>22.4305282357*2080</f>
        <v>46655.498730255997</v>
      </c>
      <c r="K123" s="80">
        <f>39.6270133041*2080</f>
        <v>82424.187672527987</v>
      </c>
      <c r="L123" s="45" t="s">
        <v>669</v>
      </c>
      <c r="M123" s="45">
        <f t="shared" si="10"/>
        <v>301.5</v>
      </c>
      <c r="N123" s="39" t="s">
        <v>390</v>
      </c>
      <c r="O123" s="38">
        <v>2</v>
      </c>
      <c r="P123" s="38">
        <v>1</v>
      </c>
      <c r="Q123" s="38">
        <v>2</v>
      </c>
      <c r="R123" s="38">
        <v>3</v>
      </c>
      <c r="S123" s="38">
        <v>1</v>
      </c>
      <c r="T123" s="40">
        <f t="shared" si="1"/>
        <v>9</v>
      </c>
      <c r="U123" s="99" t="s">
        <v>372</v>
      </c>
      <c r="V123" s="90">
        <v>150</v>
      </c>
      <c r="W123" s="90" t="s">
        <v>70</v>
      </c>
      <c r="X123" s="90" t="s">
        <v>71</v>
      </c>
      <c r="Y123" s="38">
        <v>2</v>
      </c>
      <c r="Z123" s="38">
        <v>3</v>
      </c>
      <c r="AA123" s="38">
        <v>3</v>
      </c>
      <c r="AB123" s="38"/>
      <c r="AC123" s="40">
        <f t="shared" si="6"/>
        <v>8</v>
      </c>
      <c r="AD123" s="135">
        <f t="shared" si="2"/>
        <v>17</v>
      </c>
      <c r="AE123" s="39" t="s">
        <v>79</v>
      </c>
      <c r="AF123" s="39"/>
      <c r="AG123" s="56"/>
      <c r="AH123" s="56"/>
    </row>
    <row r="124" spans="1:34" s="134" customFormat="1" ht="279" x14ac:dyDescent="0.25">
      <c r="A124" s="38" t="s">
        <v>724</v>
      </c>
      <c r="B124" s="39" t="s">
        <v>41</v>
      </c>
      <c r="C124" s="39" t="s">
        <v>200</v>
      </c>
      <c r="D124" s="40" t="s">
        <v>725</v>
      </c>
      <c r="E124" s="39" t="s">
        <v>717</v>
      </c>
      <c r="F124" s="39" t="s">
        <v>682</v>
      </c>
      <c r="G124" s="39">
        <v>11.030099999999999</v>
      </c>
      <c r="H124" s="39" t="s">
        <v>683</v>
      </c>
      <c r="I124" s="39" t="s">
        <v>222</v>
      </c>
      <c r="J124" s="53">
        <v>38064</v>
      </c>
      <c r="K124" s="126">
        <v>76710.399999999994</v>
      </c>
      <c r="L124" s="39">
        <v>1493</v>
      </c>
      <c r="M124" s="45">
        <f t="shared" si="10"/>
        <v>746.5</v>
      </c>
      <c r="N124" s="39" t="s">
        <v>390</v>
      </c>
      <c r="O124" s="38">
        <v>2</v>
      </c>
      <c r="P124" s="38">
        <v>2</v>
      </c>
      <c r="Q124" s="38">
        <v>2</v>
      </c>
      <c r="R124" s="38">
        <v>3</v>
      </c>
      <c r="S124" s="38">
        <v>1</v>
      </c>
      <c r="T124" s="40">
        <f t="shared" si="1"/>
        <v>10</v>
      </c>
      <c r="U124" s="47" t="s">
        <v>684</v>
      </c>
      <c r="V124" s="39">
        <v>150</v>
      </c>
      <c r="W124" s="39" t="s">
        <v>70</v>
      </c>
      <c r="X124" s="39" t="s">
        <v>71</v>
      </c>
      <c r="Y124" s="49">
        <v>2</v>
      </c>
      <c r="Z124" s="49">
        <v>3</v>
      </c>
      <c r="AA124" s="49">
        <v>3</v>
      </c>
      <c r="AB124" s="49"/>
      <c r="AC124" s="40">
        <f t="shared" si="6"/>
        <v>8</v>
      </c>
      <c r="AD124" s="135">
        <f t="shared" si="2"/>
        <v>18</v>
      </c>
      <c r="AE124" s="39" t="s">
        <v>79</v>
      </c>
      <c r="AF124" s="39"/>
      <c r="AG124" s="56"/>
      <c r="AH124" s="56"/>
    </row>
    <row r="125" spans="1:34" s="134" customFormat="1" ht="241.8" x14ac:dyDescent="0.25">
      <c r="A125" s="38" t="s">
        <v>726</v>
      </c>
      <c r="B125" s="39" t="s">
        <v>41</v>
      </c>
      <c r="C125" s="39" t="s">
        <v>200</v>
      </c>
      <c r="D125" s="40" t="s">
        <v>727</v>
      </c>
      <c r="E125" s="39" t="s">
        <v>717</v>
      </c>
      <c r="F125" s="39" t="s">
        <v>728</v>
      </c>
      <c r="G125" s="90">
        <v>11.1004</v>
      </c>
      <c r="H125" s="39" t="s">
        <v>430</v>
      </c>
      <c r="I125" s="39" t="s">
        <v>206</v>
      </c>
      <c r="J125" s="53">
        <f>24.5249255334*2080</f>
        <v>51011.845109472</v>
      </c>
      <c r="K125" s="80">
        <f>49.6815913064*2080</f>
        <v>103337.70991731201</v>
      </c>
      <c r="L125" s="45" t="s">
        <v>440</v>
      </c>
      <c r="M125" s="45">
        <f t="shared" si="10"/>
        <v>710.5</v>
      </c>
      <c r="N125" s="39" t="s">
        <v>390</v>
      </c>
      <c r="O125" s="38">
        <v>3</v>
      </c>
      <c r="P125" s="38">
        <v>2</v>
      </c>
      <c r="Q125" s="38">
        <v>2</v>
      </c>
      <c r="R125" s="38">
        <v>3</v>
      </c>
      <c r="S125" s="38">
        <v>1</v>
      </c>
      <c r="T125" s="40">
        <f t="shared" si="1"/>
        <v>11</v>
      </c>
      <c r="U125" s="47" t="s">
        <v>443</v>
      </c>
      <c r="V125" s="39">
        <v>150</v>
      </c>
      <c r="W125" s="39" t="s">
        <v>70</v>
      </c>
      <c r="X125" s="39" t="s">
        <v>71</v>
      </c>
      <c r="Y125" s="49">
        <v>2</v>
      </c>
      <c r="Z125" s="49">
        <v>3</v>
      </c>
      <c r="AA125" s="49">
        <v>3</v>
      </c>
      <c r="AB125" s="49"/>
      <c r="AC125" s="40">
        <f t="shared" si="6"/>
        <v>8</v>
      </c>
      <c r="AD125" s="135">
        <f t="shared" si="2"/>
        <v>19</v>
      </c>
      <c r="AE125" s="39" t="s">
        <v>79</v>
      </c>
      <c r="AF125" s="39"/>
      <c r="AG125" s="56"/>
      <c r="AH125" s="56"/>
    </row>
    <row r="126" spans="1:34" s="134" customFormat="1" ht="241.8" x14ac:dyDescent="0.25">
      <c r="A126" s="38" t="s">
        <v>729</v>
      </c>
      <c r="B126" s="39" t="s">
        <v>41</v>
      </c>
      <c r="C126" s="39" t="s">
        <v>200</v>
      </c>
      <c r="D126" s="40" t="s">
        <v>730</v>
      </c>
      <c r="E126" s="39" t="s">
        <v>731</v>
      </c>
      <c r="F126" s="39" t="s">
        <v>510</v>
      </c>
      <c r="G126" s="39">
        <v>11.0801</v>
      </c>
      <c r="H126" s="39" t="s">
        <v>511</v>
      </c>
      <c r="I126" s="39" t="s">
        <v>206</v>
      </c>
      <c r="J126" s="53">
        <v>34340.800000000003</v>
      </c>
      <c r="K126" s="53">
        <v>84115.199999999997</v>
      </c>
      <c r="L126" s="54">
        <v>1421</v>
      </c>
      <c r="M126" s="45">
        <f t="shared" si="10"/>
        <v>710.5</v>
      </c>
      <c r="N126" s="39" t="s">
        <v>130</v>
      </c>
      <c r="O126" s="38">
        <v>3</v>
      </c>
      <c r="P126" s="38">
        <v>2</v>
      </c>
      <c r="Q126" s="38">
        <v>3</v>
      </c>
      <c r="R126" s="38">
        <v>3</v>
      </c>
      <c r="S126" s="38">
        <v>1</v>
      </c>
      <c r="T126" s="40">
        <f t="shared" si="1"/>
        <v>12</v>
      </c>
      <c r="U126" s="47" t="s">
        <v>517</v>
      </c>
      <c r="V126" s="39">
        <v>150</v>
      </c>
      <c r="W126" s="39" t="s">
        <v>70</v>
      </c>
      <c r="X126" s="39" t="s">
        <v>71</v>
      </c>
      <c r="Y126" s="49">
        <v>3</v>
      </c>
      <c r="Z126" s="49">
        <v>3</v>
      </c>
      <c r="AA126" s="49">
        <v>3</v>
      </c>
      <c r="AB126" s="49"/>
      <c r="AC126" s="40">
        <f t="shared" si="6"/>
        <v>9</v>
      </c>
      <c r="AD126" s="135">
        <f t="shared" si="2"/>
        <v>21</v>
      </c>
      <c r="AE126" s="39" t="s">
        <v>79</v>
      </c>
      <c r="AF126" s="39"/>
      <c r="AG126" s="56"/>
      <c r="AH126" s="56"/>
    </row>
    <row r="127" spans="1:34" s="134" customFormat="1" ht="279" x14ac:dyDescent="0.25">
      <c r="A127" s="38" t="s">
        <v>732</v>
      </c>
      <c r="B127" s="39" t="s">
        <v>41</v>
      </c>
      <c r="C127" s="39" t="s">
        <v>200</v>
      </c>
      <c r="D127" s="40" t="s">
        <v>733</v>
      </c>
      <c r="E127" s="39" t="s">
        <v>734</v>
      </c>
      <c r="F127" s="39" t="s">
        <v>735</v>
      </c>
      <c r="G127" s="39">
        <v>11.0101</v>
      </c>
      <c r="H127" s="39" t="s">
        <v>474</v>
      </c>
      <c r="I127" s="39" t="s">
        <v>222</v>
      </c>
      <c r="J127" s="53">
        <v>51584</v>
      </c>
      <c r="K127" s="53">
        <v>112216</v>
      </c>
      <c r="L127" s="45">
        <v>11900</v>
      </c>
      <c r="M127" s="45">
        <f t="shared" si="10"/>
        <v>5950</v>
      </c>
      <c r="N127" s="39" t="s">
        <v>736</v>
      </c>
      <c r="O127" s="38">
        <v>3</v>
      </c>
      <c r="P127" s="38">
        <v>3</v>
      </c>
      <c r="Q127" s="38">
        <v>1</v>
      </c>
      <c r="R127" s="38">
        <v>2</v>
      </c>
      <c r="S127" s="38">
        <v>1</v>
      </c>
      <c r="T127" s="40">
        <f t="shared" si="1"/>
        <v>10</v>
      </c>
      <c r="U127" s="99" t="s">
        <v>210</v>
      </c>
      <c r="V127" s="90">
        <v>150</v>
      </c>
      <c r="W127" s="90" t="s">
        <v>737</v>
      </c>
      <c r="X127" s="90" t="s">
        <v>738</v>
      </c>
      <c r="Y127" s="38">
        <v>2</v>
      </c>
      <c r="Z127" s="38">
        <v>3</v>
      </c>
      <c r="AA127" s="38">
        <v>3</v>
      </c>
      <c r="AB127" s="38"/>
      <c r="AC127" s="40">
        <f t="shared" si="6"/>
        <v>8</v>
      </c>
      <c r="AD127" s="135">
        <f t="shared" si="2"/>
        <v>18</v>
      </c>
      <c r="AE127" s="39" t="s">
        <v>79</v>
      </c>
      <c r="AF127" s="39"/>
      <c r="AG127" s="56"/>
      <c r="AH127" s="56"/>
    </row>
    <row r="128" spans="1:34" s="134" customFormat="1" ht="279" x14ac:dyDescent="0.25">
      <c r="A128" s="38" t="s">
        <v>739</v>
      </c>
      <c r="B128" s="39" t="s">
        <v>41</v>
      </c>
      <c r="C128" s="39" t="s">
        <v>200</v>
      </c>
      <c r="D128" s="40" t="s">
        <v>740</v>
      </c>
      <c r="E128" s="39" t="s">
        <v>734</v>
      </c>
      <c r="F128" s="39" t="s">
        <v>735</v>
      </c>
      <c r="G128" s="39">
        <v>11.0101</v>
      </c>
      <c r="H128" s="39" t="s">
        <v>474</v>
      </c>
      <c r="I128" s="39" t="s">
        <v>222</v>
      </c>
      <c r="J128" s="53">
        <v>51584</v>
      </c>
      <c r="K128" s="53">
        <v>112216</v>
      </c>
      <c r="L128" s="45">
        <v>11900</v>
      </c>
      <c r="M128" s="45">
        <f t="shared" si="10"/>
        <v>5950</v>
      </c>
      <c r="N128" s="39" t="s">
        <v>736</v>
      </c>
      <c r="O128" s="38">
        <v>3</v>
      </c>
      <c r="P128" s="38">
        <v>3</v>
      </c>
      <c r="Q128" s="38">
        <v>1</v>
      </c>
      <c r="R128" s="38">
        <v>2</v>
      </c>
      <c r="S128" s="38">
        <v>1</v>
      </c>
      <c r="T128" s="40">
        <f t="shared" si="1"/>
        <v>10</v>
      </c>
      <c r="U128" s="99" t="s">
        <v>210</v>
      </c>
      <c r="V128" s="90">
        <v>150</v>
      </c>
      <c r="W128" s="90" t="s">
        <v>737</v>
      </c>
      <c r="X128" s="90" t="s">
        <v>738</v>
      </c>
      <c r="Y128" s="38">
        <v>2</v>
      </c>
      <c r="Z128" s="38">
        <v>3</v>
      </c>
      <c r="AA128" s="38">
        <v>3</v>
      </c>
      <c r="AB128" s="38"/>
      <c r="AC128" s="40">
        <f t="shared" si="6"/>
        <v>8</v>
      </c>
      <c r="AD128" s="135">
        <f t="shared" si="2"/>
        <v>18</v>
      </c>
      <c r="AE128" s="39" t="s">
        <v>79</v>
      </c>
      <c r="AF128" s="39"/>
      <c r="AG128" s="56"/>
      <c r="AH128" s="56"/>
    </row>
    <row r="129" spans="1:34" s="134" customFormat="1" ht="241.8" x14ac:dyDescent="0.25">
      <c r="A129" s="38" t="s">
        <v>741</v>
      </c>
      <c r="B129" s="39" t="s">
        <v>41</v>
      </c>
      <c r="C129" s="39" t="s">
        <v>200</v>
      </c>
      <c r="D129" s="40" t="s">
        <v>742</v>
      </c>
      <c r="E129" s="39" t="s">
        <v>734</v>
      </c>
      <c r="F129" s="39" t="s">
        <v>728</v>
      </c>
      <c r="G129" s="39">
        <v>11.1004</v>
      </c>
      <c r="H129" s="39" t="s">
        <v>430</v>
      </c>
      <c r="I129" s="39" t="s">
        <v>206</v>
      </c>
      <c r="J129" s="53">
        <f t="shared" ref="J129:J130" si="13">24.5249255334*2080</f>
        <v>51011.845109472</v>
      </c>
      <c r="K129" s="80">
        <f t="shared" ref="K129:K130" si="14">49.6815913064*2080</f>
        <v>103337.70991731201</v>
      </c>
      <c r="L129" s="45" t="s">
        <v>440</v>
      </c>
      <c r="M129" s="45">
        <f t="shared" si="10"/>
        <v>710.5</v>
      </c>
      <c r="N129" s="39" t="s">
        <v>743</v>
      </c>
      <c r="O129" s="38">
        <v>3</v>
      </c>
      <c r="P129" s="38">
        <v>2</v>
      </c>
      <c r="Q129" s="38">
        <v>2</v>
      </c>
      <c r="R129" s="38">
        <v>2</v>
      </c>
      <c r="S129" s="38">
        <v>1</v>
      </c>
      <c r="T129" s="40">
        <f t="shared" si="1"/>
        <v>10</v>
      </c>
      <c r="U129" s="99" t="s">
        <v>443</v>
      </c>
      <c r="V129" s="90">
        <v>150</v>
      </c>
      <c r="W129" s="90" t="s">
        <v>737</v>
      </c>
      <c r="X129" s="90" t="s">
        <v>738</v>
      </c>
      <c r="Y129" s="38">
        <v>3</v>
      </c>
      <c r="Z129" s="38">
        <v>3</v>
      </c>
      <c r="AA129" s="38">
        <v>3</v>
      </c>
      <c r="AB129" s="38"/>
      <c r="AC129" s="40">
        <f t="shared" si="6"/>
        <v>9</v>
      </c>
      <c r="AD129" s="135">
        <f t="shared" si="2"/>
        <v>19</v>
      </c>
      <c r="AE129" s="39" t="s">
        <v>79</v>
      </c>
      <c r="AF129" s="39"/>
      <c r="AG129" s="56"/>
      <c r="AH129" s="56"/>
    </row>
    <row r="130" spans="1:34" s="134" customFormat="1" ht="241.8" x14ac:dyDescent="0.25">
      <c r="A130" s="38" t="s">
        <v>744</v>
      </c>
      <c r="B130" s="39" t="s">
        <v>41</v>
      </c>
      <c r="C130" s="39" t="s">
        <v>200</v>
      </c>
      <c r="D130" s="40" t="s">
        <v>745</v>
      </c>
      <c r="E130" s="39" t="s">
        <v>734</v>
      </c>
      <c r="F130" s="39" t="s">
        <v>728</v>
      </c>
      <c r="G130" s="39">
        <v>11.1004</v>
      </c>
      <c r="H130" s="39" t="s">
        <v>430</v>
      </c>
      <c r="I130" s="39" t="s">
        <v>206</v>
      </c>
      <c r="J130" s="53">
        <f t="shared" si="13"/>
        <v>51011.845109472</v>
      </c>
      <c r="K130" s="80">
        <f t="shared" si="14"/>
        <v>103337.70991731201</v>
      </c>
      <c r="L130" s="45" t="s">
        <v>440</v>
      </c>
      <c r="M130" s="45">
        <f t="shared" si="10"/>
        <v>710.5</v>
      </c>
      <c r="N130" s="39" t="s">
        <v>743</v>
      </c>
      <c r="O130" s="38">
        <v>3</v>
      </c>
      <c r="P130" s="38">
        <v>2</v>
      </c>
      <c r="Q130" s="38">
        <v>2</v>
      </c>
      <c r="R130" s="38">
        <v>2</v>
      </c>
      <c r="S130" s="38">
        <v>1</v>
      </c>
      <c r="T130" s="40">
        <f t="shared" si="1"/>
        <v>10</v>
      </c>
      <c r="U130" s="99" t="s">
        <v>443</v>
      </c>
      <c r="V130" s="90">
        <v>150</v>
      </c>
      <c r="W130" s="90" t="s">
        <v>737</v>
      </c>
      <c r="X130" s="90" t="s">
        <v>738</v>
      </c>
      <c r="Y130" s="38">
        <v>3</v>
      </c>
      <c r="Z130" s="38">
        <v>3</v>
      </c>
      <c r="AA130" s="38">
        <v>3</v>
      </c>
      <c r="AB130" s="38"/>
      <c r="AC130" s="40">
        <f t="shared" si="6"/>
        <v>9</v>
      </c>
      <c r="AD130" s="135">
        <f t="shared" si="2"/>
        <v>19</v>
      </c>
      <c r="AE130" s="39" t="s">
        <v>79</v>
      </c>
      <c r="AF130" s="39"/>
      <c r="AG130" s="56"/>
      <c r="AH130" s="56"/>
    </row>
    <row r="131" spans="1:34" s="134" customFormat="1" ht="279" x14ac:dyDescent="0.25">
      <c r="A131" s="38" t="s">
        <v>746</v>
      </c>
      <c r="B131" s="39" t="s">
        <v>41</v>
      </c>
      <c r="C131" s="39" t="s">
        <v>200</v>
      </c>
      <c r="D131" s="40" t="s">
        <v>747</v>
      </c>
      <c r="E131" s="39" t="s">
        <v>748</v>
      </c>
      <c r="F131" s="39" t="s">
        <v>682</v>
      </c>
      <c r="G131" s="39">
        <v>11.030099999999999</v>
      </c>
      <c r="H131" s="39" t="s">
        <v>683</v>
      </c>
      <c r="I131" s="39" t="s">
        <v>222</v>
      </c>
      <c r="J131" s="53">
        <v>38064</v>
      </c>
      <c r="K131" s="126">
        <v>76710.399999999994</v>
      </c>
      <c r="L131" s="39">
        <v>1493</v>
      </c>
      <c r="M131" s="45">
        <f t="shared" si="10"/>
        <v>746.5</v>
      </c>
      <c r="N131" s="39" t="s">
        <v>390</v>
      </c>
      <c r="O131" s="38">
        <v>2</v>
      </c>
      <c r="P131" s="38">
        <v>2</v>
      </c>
      <c r="Q131" s="38">
        <v>2</v>
      </c>
      <c r="R131" s="38">
        <v>3</v>
      </c>
      <c r="S131" s="38">
        <v>1</v>
      </c>
      <c r="T131" s="40">
        <f t="shared" si="1"/>
        <v>10</v>
      </c>
      <c r="U131" s="47" t="s">
        <v>684</v>
      </c>
      <c r="V131" s="39">
        <v>150</v>
      </c>
      <c r="W131" s="39" t="s">
        <v>70</v>
      </c>
      <c r="X131" s="39" t="s">
        <v>71</v>
      </c>
      <c r="Y131" s="49">
        <v>2</v>
      </c>
      <c r="Z131" s="49">
        <v>3</v>
      </c>
      <c r="AA131" s="49">
        <v>3</v>
      </c>
      <c r="AB131" s="49"/>
      <c r="AC131" s="40">
        <f t="shared" si="6"/>
        <v>8</v>
      </c>
      <c r="AD131" s="135">
        <f t="shared" si="2"/>
        <v>18</v>
      </c>
      <c r="AE131" s="39" t="s">
        <v>79</v>
      </c>
      <c r="AF131" s="39"/>
      <c r="AG131" s="56"/>
      <c r="AH131" s="56"/>
    </row>
    <row r="132" spans="1:34" s="134" customFormat="1" ht="279" x14ac:dyDescent="0.25">
      <c r="A132" s="38" t="s">
        <v>749</v>
      </c>
      <c r="B132" s="39" t="s">
        <v>41</v>
      </c>
      <c r="C132" s="39" t="s">
        <v>200</v>
      </c>
      <c r="D132" s="40" t="s">
        <v>750</v>
      </c>
      <c r="E132" s="39" t="s">
        <v>734</v>
      </c>
      <c r="F132" s="39" t="s">
        <v>735</v>
      </c>
      <c r="G132" s="39">
        <v>11.0101</v>
      </c>
      <c r="H132" s="39" t="s">
        <v>474</v>
      </c>
      <c r="I132" s="39" t="s">
        <v>222</v>
      </c>
      <c r="J132" s="53">
        <v>51584</v>
      </c>
      <c r="K132" s="53">
        <v>112216</v>
      </c>
      <c r="L132" s="45">
        <v>11900</v>
      </c>
      <c r="M132" s="45">
        <f t="shared" si="10"/>
        <v>5950</v>
      </c>
      <c r="N132" s="39" t="s">
        <v>743</v>
      </c>
      <c r="O132" s="38">
        <v>3</v>
      </c>
      <c r="P132" s="38">
        <v>3</v>
      </c>
      <c r="Q132" s="38">
        <v>2</v>
      </c>
      <c r="R132" s="38">
        <v>2</v>
      </c>
      <c r="S132" s="38">
        <v>1</v>
      </c>
      <c r="T132" s="40">
        <f t="shared" si="1"/>
        <v>11</v>
      </c>
      <c r="U132" s="99" t="s">
        <v>210</v>
      </c>
      <c r="V132" s="90">
        <v>150</v>
      </c>
      <c r="W132" s="90" t="s">
        <v>737</v>
      </c>
      <c r="X132" s="90" t="s">
        <v>738</v>
      </c>
      <c r="Y132" s="38">
        <v>2</v>
      </c>
      <c r="Z132" s="38">
        <v>3</v>
      </c>
      <c r="AA132" s="38">
        <v>3</v>
      </c>
      <c r="AB132" s="38"/>
      <c r="AC132" s="40">
        <f t="shared" si="6"/>
        <v>8</v>
      </c>
      <c r="AD132" s="135">
        <f t="shared" si="2"/>
        <v>19</v>
      </c>
      <c r="AE132" s="39" t="s">
        <v>79</v>
      </c>
      <c r="AF132" s="39"/>
      <c r="AG132" s="56"/>
      <c r="AH132" s="56"/>
    </row>
    <row r="133" spans="1:34" s="134" customFormat="1" ht="279" x14ac:dyDescent="0.25">
      <c r="A133" s="38" t="s">
        <v>751</v>
      </c>
      <c r="B133" s="39" t="s">
        <v>41</v>
      </c>
      <c r="C133" s="39" t="s">
        <v>200</v>
      </c>
      <c r="D133" s="40" t="s">
        <v>752</v>
      </c>
      <c r="E133" s="39" t="s">
        <v>748</v>
      </c>
      <c r="F133" s="39" t="s">
        <v>682</v>
      </c>
      <c r="G133" s="39">
        <v>11.030099999999999</v>
      </c>
      <c r="H133" s="39" t="s">
        <v>683</v>
      </c>
      <c r="I133" s="39" t="s">
        <v>222</v>
      </c>
      <c r="J133" s="53">
        <v>38064</v>
      </c>
      <c r="K133" s="126">
        <v>76710.399999999994</v>
      </c>
      <c r="L133" s="39">
        <v>1493</v>
      </c>
      <c r="M133" s="45">
        <f t="shared" si="10"/>
        <v>746.5</v>
      </c>
      <c r="N133" s="39" t="s">
        <v>390</v>
      </c>
      <c r="O133" s="38">
        <v>2</v>
      </c>
      <c r="P133" s="38">
        <v>2</v>
      </c>
      <c r="Q133" s="38">
        <v>2</v>
      </c>
      <c r="R133" s="38">
        <v>3</v>
      </c>
      <c r="S133" s="38">
        <v>1</v>
      </c>
      <c r="T133" s="40">
        <f t="shared" si="1"/>
        <v>10</v>
      </c>
      <c r="U133" s="47" t="s">
        <v>684</v>
      </c>
      <c r="V133" s="39">
        <v>150</v>
      </c>
      <c r="W133" s="39" t="s">
        <v>70</v>
      </c>
      <c r="X133" s="39" t="s">
        <v>71</v>
      </c>
      <c r="Y133" s="49">
        <v>2</v>
      </c>
      <c r="Z133" s="49">
        <v>3</v>
      </c>
      <c r="AA133" s="49">
        <v>3</v>
      </c>
      <c r="AB133" s="49"/>
      <c r="AC133" s="40">
        <f t="shared" si="6"/>
        <v>8</v>
      </c>
      <c r="AD133" s="135">
        <f t="shared" si="2"/>
        <v>18</v>
      </c>
      <c r="AE133" s="39" t="s">
        <v>79</v>
      </c>
      <c r="AF133" s="39"/>
      <c r="AG133" s="56"/>
      <c r="AH133" s="56"/>
    </row>
    <row r="134" spans="1:34" s="134" customFormat="1" ht="279" x14ac:dyDescent="0.25">
      <c r="A134" s="38" t="s">
        <v>753</v>
      </c>
      <c r="B134" s="39" t="s">
        <v>41</v>
      </c>
      <c r="C134" s="39" t="s">
        <v>200</v>
      </c>
      <c r="D134" s="40" t="s">
        <v>754</v>
      </c>
      <c r="E134" s="39" t="s">
        <v>748</v>
      </c>
      <c r="F134" s="39" t="s">
        <v>682</v>
      </c>
      <c r="G134" s="39">
        <v>11.030099999999999</v>
      </c>
      <c r="H134" s="39" t="s">
        <v>683</v>
      </c>
      <c r="I134" s="39" t="s">
        <v>222</v>
      </c>
      <c r="J134" s="53">
        <v>38064</v>
      </c>
      <c r="K134" s="126">
        <v>76710.399999999994</v>
      </c>
      <c r="L134" s="39">
        <v>1493</v>
      </c>
      <c r="M134" s="45">
        <f t="shared" si="10"/>
        <v>746.5</v>
      </c>
      <c r="N134" s="39" t="s">
        <v>390</v>
      </c>
      <c r="O134" s="38">
        <v>2</v>
      </c>
      <c r="P134" s="38">
        <v>2</v>
      </c>
      <c r="Q134" s="38">
        <v>2</v>
      </c>
      <c r="R134" s="38">
        <v>3</v>
      </c>
      <c r="S134" s="38">
        <v>1</v>
      </c>
      <c r="T134" s="40">
        <f t="shared" si="1"/>
        <v>10</v>
      </c>
      <c r="U134" s="47" t="s">
        <v>684</v>
      </c>
      <c r="V134" s="39">
        <v>150</v>
      </c>
      <c r="W134" s="39" t="s">
        <v>70</v>
      </c>
      <c r="X134" s="39" t="s">
        <v>71</v>
      </c>
      <c r="Y134" s="38">
        <v>2</v>
      </c>
      <c r="Z134" s="38">
        <v>3</v>
      </c>
      <c r="AA134" s="38">
        <v>3</v>
      </c>
      <c r="AB134" s="38"/>
      <c r="AC134" s="40">
        <f t="shared" si="6"/>
        <v>8</v>
      </c>
      <c r="AD134" s="135">
        <f t="shared" si="2"/>
        <v>18</v>
      </c>
      <c r="AE134" s="39" t="s">
        <v>79</v>
      </c>
      <c r="AF134" s="39"/>
      <c r="AG134" s="56"/>
      <c r="AH134" s="56"/>
    </row>
    <row r="135" spans="1:34" s="134" customFormat="1" ht="279" x14ac:dyDescent="0.25">
      <c r="A135" s="38" t="s">
        <v>755</v>
      </c>
      <c r="B135" s="39" t="s">
        <v>41</v>
      </c>
      <c r="C135" s="39" t="s">
        <v>200</v>
      </c>
      <c r="D135" s="40" t="s">
        <v>756</v>
      </c>
      <c r="E135" s="39" t="s">
        <v>734</v>
      </c>
      <c r="F135" s="39" t="s">
        <v>757</v>
      </c>
      <c r="G135" s="39">
        <v>11.010300000000001</v>
      </c>
      <c r="H135" s="39" t="s">
        <v>758</v>
      </c>
      <c r="I135" s="39" t="s">
        <v>222</v>
      </c>
      <c r="J135" s="53">
        <v>51584</v>
      </c>
      <c r="K135" s="53">
        <v>112216</v>
      </c>
      <c r="L135" s="39">
        <v>2293</v>
      </c>
      <c r="M135" s="45">
        <v>2293</v>
      </c>
      <c r="N135" s="45" t="s">
        <v>736</v>
      </c>
      <c r="O135" s="38">
        <v>3</v>
      </c>
      <c r="P135" s="38">
        <v>2</v>
      </c>
      <c r="Q135" s="38">
        <v>1</v>
      </c>
      <c r="R135" s="38">
        <v>2</v>
      </c>
      <c r="S135" s="38">
        <v>1</v>
      </c>
      <c r="T135" s="40">
        <f t="shared" si="1"/>
        <v>9</v>
      </c>
      <c r="U135" s="99" t="s">
        <v>210</v>
      </c>
      <c r="V135" s="90">
        <v>150</v>
      </c>
      <c r="W135" s="90" t="s">
        <v>737</v>
      </c>
      <c r="X135" s="90" t="s">
        <v>738</v>
      </c>
      <c r="Y135" s="38">
        <v>2</v>
      </c>
      <c r="Z135" s="38">
        <v>3</v>
      </c>
      <c r="AA135" s="38">
        <v>3</v>
      </c>
      <c r="AB135" s="38"/>
      <c r="AC135" s="40">
        <f t="shared" si="6"/>
        <v>8</v>
      </c>
      <c r="AD135" s="135">
        <f t="shared" si="2"/>
        <v>17</v>
      </c>
      <c r="AE135" s="39" t="s">
        <v>79</v>
      </c>
      <c r="AF135" s="39"/>
      <c r="AG135" s="56"/>
      <c r="AH135" s="56"/>
    </row>
    <row r="136" spans="1:34" s="134" customFormat="1" ht="241.8" x14ac:dyDescent="0.25">
      <c r="A136" s="38" t="s">
        <v>759</v>
      </c>
      <c r="B136" s="39" t="s">
        <v>41</v>
      </c>
      <c r="C136" s="39" t="s">
        <v>200</v>
      </c>
      <c r="D136" s="40" t="s">
        <v>760</v>
      </c>
      <c r="E136" s="39" t="s">
        <v>734</v>
      </c>
      <c r="F136" s="39" t="s">
        <v>728</v>
      </c>
      <c r="G136" s="39">
        <v>11.1004</v>
      </c>
      <c r="H136" s="39" t="s">
        <v>430</v>
      </c>
      <c r="I136" s="39" t="s">
        <v>206</v>
      </c>
      <c r="J136" s="53">
        <f t="shared" ref="J136:J137" si="15">24.5249255334*2080</f>
        <v>51011.845109472</v>
      </c>
      <c r="K136" s="80">
        <f t="shared" ref="K136:K137" si="16">49.6815913064*2080</f>
        <v>103337.70991731201</v>
      </c>
      <c r="L136" s="45" t="s">
        <v>440</v>
      </c>
      <c r="M136" s="45">
        <f t="shared" ref="M136:M156" si="17">L136 / 2</f>
        <v>710.5</v>
      </c>
      <c r="N136" s="39" t="s">
        <v>736</v>
      </c>
      <c r="O136" s="38">
        <v>3</v>
      </c>
      <c r="P136" s="38">
        <v>2</v>
      </c>
      <c r="Q136" s="38">
        <v>1</v>
      </c>
      <c r="R136" s="38">
        <v>2</v>
      </c>
      <c r="S136" s="38">
        <v>1</v>
      </c>
      <c r="T136" s="40">
        <f t="shared" si="1"/>
        <v>9</v>
      </c>
      <c r="U136" s="99" t="s">
        <v>443</v>
      </c>
      <c r="V136" s="90">
        <v>150</v>
      </c>
      <c r="W136" s="90" t="s">
        <v>737</v>
      </c>
      <c r="X136" s="90" t="s">
        <v>738</v>
      </c>
      <c r="Y136" s="38">
        <v>3</v>
      </c>
      <c r="Z136" s="38">
        <v>3</v>
      </c>
      <c r="AA136" s="38">
        <v>3</v>
      </c>
      <c r="AB136" s="38"/>
      <c r="AC136" s="40">
        <f t="shared" si="6"/>
        <v>9</v>
      </c>
      <c r="AD136" s="135">
        <f t="shared" si="2"/>
        <v>18</v>
      </c>
      <c r="AE136" s="39" t="s">
        <v>79</v>
      </c>
      <c r="AF136" s="39"/>
      <c r="AG136" s="56"/>
      <c r="AH136" s="56"/>
    </row>
    <row r="137" spans="1:34" s="134" customFormat="1" ht="241.8" x14ac:dyDescent="0.25">
      <c r="A137" s="38" t="s">
        <v>761</v>
      </c>
      <c r="B137" s="39" t="s">
        <v>41</v>
      </c>
      <c r="C137" s="39" t="s">
        <v>200</v>
      </c>
      <c r="D137" s="40" t="s">
        <v>762</v>
      </c>
      <c r="E137" s="39" t="s">
        <v>734</v>
      </c>
      <c r="F137" s="39" t="s">
        <v>510</v>
      </c>
      <c r="G137" s="39">
        <v>11.1004</v>
      </c>
      <c r="H137" s="39" t="s">
        <v>430</v>
      </c>
      <c r="I137" s="39" t="s">
        <v>206</v>
      </c>
      <c r="J137" s="53">
        <f t="shared" si="15"/>
        <v>51011.845109472</v>
      </c>
      <c r="K137" s="80">
        <f t="shared" si="16"/>
        <v>103337.70991731201</v>
      </c>
      <c r="L137" s="45" t="s">
        <v>440</v>
      </c>
      <c r="M137" s="45">
        <f t="shared" si="17"/>
        <v>710.5</v>
      </c>
      <c r="N137" s="39" t="s">
        <v>743</v>
      </c>
      <c r="O137" s="38">
        <v>3</v>
      </c>
      <c r="P137" s="38">
        <v>2</v>
      </c>
      <c r="Q137" s="38">
        <v>2</v>
      </c>
      <c r="R137" s="38">
        <v>2</v>
      </c>
      <c r="S137" s="38">
        <v>1</v>
      </c>
      <c r="T137" s="40">
        <f t="shared" si="1"/>
        <v>10</v>
      </c>
      <c r="U137" s="99" t="s">
        <v>443</v>
      </c>
      <c r="V137" s="90">
        <v>150</v>
      </c>
      <c r="W137" s="90" t="s">
        <v>737</v>
      </c>
      <c r="X137" s="90" t="s">
        <v>738</v>
      </c>
      <c r="Y137" s="38">
        <v>2</v>
      </c>
      <c r="Z137" s="38">
        <v>3</v>
      </c>
      <c r="AA137" s="38">
        <v>3</v>
      </c>
      <c r="AB137" s="38"/>
      <c r="AC137" s="40">
        <f t="shared" si="6"/>
        <v>8</v>
      </c>
      <c r="AD137" s="135">
        <f t="shared" si="2"/>
        <v>18</v>
      </c>
      <c r="AE137" s="39" t="s">
        <v>79</v>
      </c>
      <c r="AF137" s="39"/>
      <c r="AG137" s="56"/>
      <c r="AH137" s="56"/>
    </row>
    <row r="138" spans="1:34" s="134" customFormat="1" ht="279" x14ac:dyDescent="0.25">
      <c r="A138" s="38" t="s">
        <v>763</v>
      </c>
      <c r="B138" s="39" t="s">
        <v>41</v>
      </c>
      <c r="C138" s="39" t="s">
        <v>200</v>
      </c>
      <c r="D138" s="40" t="s">
        <v>764</v>
      </c>
      <c r="E138" s="39" t="s">
        <v>576</v>
      </c>
      <c r="F138" s="39" t="s">
        <v>577</v>
      </c>
      <c r="G138" s="39">
        <v>11.0901</v>
      </c>
      <c r="H138" s="39" t="s">
        <v>578</v>
      </c>
      <c r="I138" s="39" t="s">
        <v>222</v>
      </c>
      <c r="J138" s="53">
        <v>55764.800000000003</v>
      </c>
      <c r="K138" s="53">
        <v>114587.2</v>
      </c>
      <c r="L138" s="54">
        <v>605</v>
      </c>
      <c r="M138" s="45">
        <f t="shared" si="17"/>
        <v>302.5</v>
      </c>
      <c r="N138" s="39" t="s">
        <v>67</v>
      </c>
      <c r="O138" s="38">
        <v>3</v>
      </c>
      <c r="P138" s="38">
        <v>1</v>
      </c>
      <c r="Q138" s="38">
        <v>3</v>
      </c>
      <c r="R138" s="38">
        <v>3</v>
      </c>
      <c r="S138" s="38">
        <v>1</v>
      </c>
      <c r="T138" s="40">
        <f t="shared" si="1"/>
        <v>11</v>
      </c>
      <c r="U138" s="47" t="s">
        <v>584</v>
      </c>
      <c r="V138" s="39">
        <v>120</v>
      </c>
      <c r="W138" s="39" t="s">
        <v>70</v>
      </c>
      <c r="X138" s="39" t="s">
        <v>71</v>
      </c>
      <c r="Y138" s="49">
        <v>3</v>
      </c>
      <c r="Z138" s="49">
        <v>3</v>
      </c>
      <c r="AA138" s="49">
        <v>3</v>
      </c>
      <c r="AB138" s="49"/>
      <c r="AC138" s="40">
        <f t="shared" si="6"/>
        <v>9</v>
      </c>
      <c r="AD138" s="135">
        <f t="shared" si="2"/>
        <v>20</v>
      </c>
      <c r="AE138" s="39" t="s">
        <v>79</v>
      </c>
      <c r="AF138" s="39"/>
      <c r="AG138" s="56"/>
      <c r="AH138" s="56"/>
    </row>
    <row r="139" spans="1:34" s="134" customFormat="1" ht="279" x14ac:dyDescent="0.25">
      <c r="A139" s="38" t="s">
        <v>765</v>
      </c>
      <c r="B139" s="39" t="s">
        <v>41</v>
      </c>
      <c r="C139" s="39" t="s">
        <v>200</v>
      </c>
      <c r="D139" s="40" t="s">
        <v>766</v>
      </c>
      <c r="E139" s="39" t="s">
        <v>576</v>
      </c>
      <c r="F139" s="39" t="s">
        <v>577</v>
      </c>
      <c r="G139" s="39">
        <v>11.0901</v>
      </c>
      <c r="H139" s="39" t="s">
        <v>578</v>
      </c>
      <c r="I139" s="39" t="s">
        <v>222</v>
      </c>
      <c r="J139" s="53">
        <v>55764.800000000003</v>
      </c>
      <c r="K139" s="53">
        <v>114587.2</v>
      </c>
      <c r="L139" s="54">
        <v>605</v>
      </c>
      <c r="M139" s="45">
        <f t="shared" si="17"/>
        <v>302.5</v>
      </c>
      <c r="N139" s="39" t="s">
        <v>67</v>
      </c>
      <c r="O139" s="38">
        <v>3</v>
      </c>
      <c r="P139" s="38">
        <v>1</v>
      </c>
      <c r="Q139" s="38">
        <v>3</v>
      </c>
      <c r="R139" s="38">
        <v>3</v>
      </c>
      <c r="S139" s="38">
        <v>1</v>
      </c>
      <c r="T139" s="40">
        <f t="shared" si="1"/>
        <v>11</v>
      </c>
      <c r="U139" s="47" t="s">
        <v>584</v>
      </c>
      <c r="V139" s="39">
        <v>120</v>
      </c>
      <c r="W139" s="39" t="s">
        <v>70</v>
      </c>
      <c r="X139" s="39" t="s">
        <v>71</v>
      </c>
      <c r="Y139" s="49">
        <v>3</v>
      </c>
      <c r="Z139" s="49">
        <v>3</v>
      </c>
      <c r="AA139" s="49">
        <v>3</v>
      </c>
      <c r="AB139" s="49"/>
      <c r="AC139" s="40">
        <f t="shared" si="6"/>
        <v>9</v>
      </c>
      <c r="AD139" s="135">
        <f t="shared" si="2"/>
        <v>20</v>
      </c>
      <c r="AE139" s="39" t="s">
        <v>79</v>
      </c>
      <c r="AF139" s="39"/>
      <c r="AG139" s="56"/>
      <c r="AH139" s="56"/>
    </row>
    <row r="140" spans="1:34" s="134" customFormat="1" ht="279" x14ac:dyDescent="0.25">
      <c r="A140" s="38" t="s">
        <v>767</v>
      </c>
      <c r="B140" s="39" t="s">
        <v>41</v>
      </c>
      <c r="C140" s="39" t="s">
        <v>200</v>
      </c>
      <c r="D140" s="40" t="s">
        <v>768</v>
      </c>
      <c r="E140" s="39" t="s">
        <v>769</v>
      </c>
      <c r="F140" s="39" t="s">
        <v>700</v>
      </c>
      <c r="G140" s="39">
        <v>30.7102</v>
      </c>
      <c r="H140" s="39" t="s">
        <v>701</v>
      </c>
      <c r="I140" s="39" t="s">
        <v>222</v>
      </c>
      <c r="J140" s="53">
        <v>43950.400000000001</v>
      </c>
      <c r="K140" s="53">
        <v>100568</v>
      </c>
      <c r="L140" s="39">
        <v>4756</v>
      </c>
      <c r="M140" s="45">
        <f t="shared" si="17"/>
        <v>2378</v>
      </c>
      <c r="N140" s="39" t="s">
        <v>67</v>
      </c>
      <c r="O140" s="38">
        <v>3</v>
      </c>
      <c r="P140" s="38">
        <v>2</v>
      </c>
      <c r="Q140" s="38">
        <v>3</v>
      </c>
      <c r="R140" s="38">
        <v>3</v>
      </c>
      <c r="S140" s="38">
        <v>1</v>
      </c>
      <c r="T140" s="40">
        <f t="shared" si="1"/>
        <v>12</v>
      </c>
      <c r="U140" s="47" t="s">
        <v>702</v>
      </c>
      <c r="V140" s="39">
        <v>80</v>
      </c>
      <c r="W140" s="39" t="s">
        <v>78</v>
      </c>
      <c r="X140" s="39" t="s">
        <v>71</v>
      </c>
      <c r="Y140" s="49">
        <v>2</v>
      </c>
      <c r="Z140" s="49">
        <v>2</v>
      </c>
      <c r="AA140" s="49">
        <v>3</v>
      </c>
      <c r="AB140" s="49"/>
      <c r="AC140" s="40">
        <f t="shared" si="6"/>
        <v>7</v>
      </c>
      <c r="AD140" s="135">
        <f t="shared" si="2"/>
        <v>19</v>
      </c>
      <c r="AE140" s="39" t="s">
        <v>79</v>
      </c>
      <c r="AF140" s="39"/>
      <c r="AG140" s="56"/>
      <c r="AH140" s="56"/>
    </row>
    <row r="141" spans="1:34" s="134" customFormat="1" ht="279" x14ac:dyDescent="0.25">
      <c r="A141" s="38" t="s">
        <v>770</v>
      </c>
      <c r="B141" s="39" t="s">
        <v>41</v>
      </c>
      <c r="C141" s="39" t="s">
        <v>200</v>
      </c>
      <c r="D141" s="40" t="s">
        <v>771</v>
      </c>
      <c r="E141" s="39" t="s">
        <v>576</v>
      </c>
      <c r="F141" s="39" t="s">
        <v>577</v>
      </c>
      <c r="G141" s="39">
        <v>11.0901</v>
      </c>
      <c r="H141" s="39" t="s">
        <v>578</v>
      </c>
      <c r="I141" s="39" t="s">
        <v>222</v>
      </c>
      <c r="J141" s="53">
        <v>55764.800000000003</v>
      </c>
      <c r="K141" s="53">
        <v>114587.2</v>
      </c>
      <c r="L141" s="54">
        <v>605</v>
      </c>
      <c r="M141" s="45">
        <f t="shared" si="17"/>
        <v>302.5</v>
      </c>
      <c r="N141" s="39" t="s">
        <v>67</v>
      </c>
      <c r="O141" s="38">
        <v>3</v>
      </c>
      <c r="P141" s="38">
        <v>1</v>
      </c>
      <c r="Q141" s="38">
        <v>3</v>
      </c>
      <c r="R141" s="38">
        <v>3</v>
      </c>
      <c r="S141" s="38">
        <v>1</v>
      </c>
      <c r="T141" s="40">
        <f t="shared" si="1"/>
        <v>11</v>
      </c>
      <c r="U141" s="47" t="s">
        <v>584</v>
      </c>
      <c r="V141" s="39">
        <v>70</v>
      </c>
      <c r="W141" s="39" t="s">
        <v>70</v>
      </c>
      <c r="X141" s="39" t="s">
        <v>71</v>
      </c>
      <c r="Y141" s="49">
        <v>3</v>
      </c>
      <c r="Z141" s="49">
        <v>2</v>
      </c>
      <c r="AA141" s="49">
        <v>3</v>
      </c>
      <c r="AB141" s="49"/>
      <c r="AC141" s="40">
        <f t="shared" si="6"/>
        <v>8</v>
      </c>
      <c r="AD141" s="135">
        <f t="shared" si="2"/>
        <v>19</v>
      </c>
      <c r="AE141" s="39" t="s">
        <v>79</v>
      </c>
      <c r="AF141" s="39"/>
      <c r="AG141" s="56"/>
      <c r="AH141" s="56"/>
    </row>
    <row r="142" spans="1:34" s="134" customFormat="1" ht="279" x14ac:dyDescent="0.25">
      <c r="A142" s="38" t="s">
        <v>772</v>
      </c>
      <c r="B142" s="39" t="s">
        <v>41</v>
      </c>
      <c r="C142" s="39" t="s">
        <v>200</v>
      </c>
      <c r="D142" s="40" t="s">
        <v>773</v>
      </c>
      <c r="E142" s="39" t="s">
        <v>614</v>
      </c>
      <c r="F142" s="39" t="s">
        <v>577</v>
      </c>
      <c r="G142" s="39">
        <v>11.0901</v>
      </c>
      <c r="H142" s="39" t="s">
        <v>578</v>
      </c>
      <c r="I142" s="39" t="s">
        <v>222</v>
      </c>
      <c r="J142" s="53">
        <v>55764.800000000003</v>
      </c>
      <c r="K142" s="39">
        <v>114587.2</v>
      </c>
      <c r="L142" s="54">
        <v>605</v>
      </c>
      <c r="M142" s="45">
        <f t="shared" si="17"/>
        <v>302.5</v>
      </c>
      <c r="N142" s="39" t="s">
        <v>67</v>
      </c>
      <c r="O142" s="38">
        <v>3</v>
      </c>
      <c r="P142" s="38">
        <v>1</v>
      </c>
      <c r="Q142" s="38">
        <v>3</v>
      </c>
      <c r="R142" s="38">
        <v>3</v>
      </c>
      <c r="S142" s="38">
        <v>1</v>
      </c>
      <c r="T142" s="40">
        <f t="shared" si="1"/>
        <v>11</v>
      </c>
      <c r="U142" s="47" t="s">
        <v>584</v>
      </c>
      <c r="V142" s="39">
        <v>120</v>
      </c>
      <c r="W142" s="39" t="s">
        <v>70</v>
      </c>
      <c r="X142" s="39" t="s">
        <v>71</v>
      </c>
      <c r="Y142" s="49">
        <v>3</v>
      </c>
      <c r="Z142" s="49">
        <v>3</v>
      </c>
      <c r="AA142" s="49">
        <v>3</v>
      </c>
      <c r="AB142" s="49"/>
      <c r="AC142" s="40">
        <f t="shared" si="6"/>
        <v>9</v>
      </c>
      <c r="AD142" s="135">
        <f t="shared" si="2"/>
        <v>20</v>
      </c>
      <c r="AE142" s="39" t="s">
        <v>79</v>
      </c>
      <c r="AF142" s="39"/>
      <c r="AG142" s="56"/>
      <c r="AH142" s="56"/>
    </row>
    <row r="143" spans="1:34" s="134" customFormat="1" ht="279" x14ac:dyDescent="0.25">
      <c r="A143" s="38" t="s">
        <v>774</v>
      </c>
      <c r="B143" s="39" t="s">
        <v>41</v>
      </c>
      <c r="C143" s="39" t="s">
        <v>200</v>
      </c>
      <c r="D143" s="40" t="s">
        <v>775</v>
      </c>
      <c r="E143" s="39" t="s">
        <v>576</v>
      </c>
      <c r="F143" s="39" t="s">
        <v>577</v>
      </c>
      <c r="G143" s="39">
        <v>11.0901</v>
      </c>
      <c r="H143" s="39" t="s">
        <v>578</v>
      </c>
      <c r="I143" s="39" t="s">
        <v>222</v>
      </c>
      <c r="J143" s="53">
        <v>55764.800000000003</v>
      </c>
      <c r="K143" s="53">
        <v>114587.2</v>
      </c>
      <c r="L143" s="54">
        <v>605</v>
      </c>
      <c r="M143" s="45">
        <f t="shared" si="17"/>
        <v>302.5</v>
      </c>
      <c r="N143" s="39" t="s">
        <v>130</v>
      </c>
      <c r="O143" s="38">
        <v>3</v>
      </c>
      <c r="P143" s="38">
        <v>1</v>
      </c>
      <c r="Q143" s="38">
        <v>3</v>
      </c>
      <c r="R143" s="38">
        <v>3</v>
      </c>
      <c r="S143" s="38">
        <v>1</v>
      </c>
      <c r="T143" s="40">
        <f t="shared" si="1"/>
        <v>11</v>
      </c>
      <c r="U143" s="47" t="s">
        <v>584</v>
      </c>
      <c r="V143" s="39">
        <v>120</v>
      </c>
      <c r="W143" s="39" t="s">
        <v>70</v>
      </c>
      <c r="X143" s="39" t="s">
        <v>71</v>
      </c>
      <c r="Y143" s="49">
        <v>3</v>
      </c>
      <c r="Z143" s="49">
        <v>3</v>
      </c>
      <c r="AA143" s="49">
        <v>3</v>
      </c>
      <c r="AB143" s="49"/>
      <c r="AC143" s="40">
        <f t="shared" si="6"/>
        <v>9</v>
      </c>
      <c r="AD143" s="135">
        <f t="shared" si="2"/>
        <v>20</v>
      </c>
      <c r="AE143" s="39" t="s">
        <v>79</v>
      </c>
      <c r="AF143" s="39"/>
      <c r="AG143" s="56"/>
      <c r="AH143" s="56"/>
    </row>
    <row r="144" spans="1:34" s="134" customFormat="1" ht="279" x14ac:dyDescent="0.25">
      <c r="A144" s="38" t="s">
        <v>776</v>
      </c>
      <c r="B144" s="39" t="s">
        <v>41</v>
      </c>
      <c r="C144" s="39" t="s">
        <v>200</v>
      </c>
      <c r="D144" s="40" t="s">
        <v>777</v>
      </c>
      <c r="E144" s="39" t="s">
        <v>576</v>
      </c>
      <c r="F144" s="39" t="s">
        <v>577</v>
      </c>
      <c r="G144" s="39">
        <v>11.0901</v>
      </c>
      <c r="H144" s="39" t="s">
        <v>578</v>
      </c>
      <c r="I144" s="39" t="s">
        <v>222</v>
      </c>
      <c r="J144" s="53">
        <v>55764.800000000003</v>
      </c>
      <c r="K144" s="53">
        <v>114587.2</v>
      </c>
      <c r="L144" s="54">
        <v>605</v>
      </c>
      <c r="M144" s="45">
        <f t="shared" si="17"/>
        <v>302.5</v>
      </c>
      <c r="N144" s="39" t="s">
        <v>67</v>
      </c>
      <c r="O144" s="38">
        <v>3</v>
      </c>
      <c r="P144" s="38">
        <v>1</v>
      </c>
      <c r="Q144" s="38">
        <v>3</v>
      </c>
      <c r="R144" s="38">
        <v>3</v>
      </c>
      <c r="S144" s="38">
        <v>1</v>
      </c>
      <c r="T144" s="40">
        <f t="shared" si="1"/>
        <v>11</v>
      </c>
      <c r="U144" s="47" t="s">
        <v>584</v>
      </c>
      <c r="V144" s="39">
        <v>120</v>
      </c>
      <c r="W144" s="39" t="s">
        <v>70</v>
      </c>
      <c r="X144" s="39" t="s">
        <v>71</v>
      </c>
      <c r="Y144" s="49">
        <v>3</v>
      </c>
      <c r="Z144" s="49">
        <v>3</v>
      </c>
      <c r="AA144" s="49">
        <v>3</v>
      </c>
      <c r="AB144" s="49"/>
      <c r="AC144" s="40">
        <f t="shared" si="6"/>
        <v>9</v>
      </c>
      <c r="AD144" s="135">
        <f t="shared" si="2"/>
        <v>20</v>
      </c>
      <c r="AE144" s="39" t="s">
        <v>79</v>
      </c>
      <c r="AF144" s="39"/>
      <c r="AG144" s="56"/>
      <c r="AH144" s="56"/>
    </row>
    <row r="145" spans="1:34" s="134" customFormat="1" ht="279" x14ac:dyDescent="0.25">
      <c r="A145" s="38" t="s">
        <v>778</v>
      </c>
      <c r="B145" s="39" t="s">
        <v>41</v>
      </c>
      <c r="C145" s="39" t="s">
        <v>200</v>
      </c>
      <c r="D145" s="40" t="s">
        <v>779</v>
      </c>
      <c r="E145" s="39" t="s">
        <v>576</v>
      </c>
      <c r="F145" s="39" t="s">
        <v>577</v>
      </c>
      <c r="G145" s="39">
        <v>11.0901</v>
      </c>
      <c r="H145" s="39" t="s">
        <v>578</v>
      </c>
      <c r="I145" s="39" t="s">
        <v>222</v>
      </c>
      <c r="J145" s="53">
        <v>55764.800000000003</v>
      </c>
      <c r="K145" s="53">
        <v>114587.2</v>
      </c>
      <c r="L145" s="54">
        <v>605</v>
      </c>
      <c r="M145" s="45">
        <f t="shared" si="17"/>
        <v>302.5</v>
      </c>
      <c r="N145" s="39" t="s">
        <v>67</v>
      </c>
      <c r="O145" s="38">
        <v>3</v>
      </c>
      <c r="P145" s="38">
        <v>1</v>
      </c>
      <c r="Q145" s="38">
        <v>3</v>
      </c>
      <c r="R145" s="38">
        <v>3</v>
      </c>
      <c r="S145" s="38">
        <v>1</v>
      </c>
      <c r="T145" s="40">
        <f t="shared" si="1"/>
        <v>11</v>
      </c>
      <c r="U145" s="39" t="s">
        <v>584</v>
      </c>
      <c r="V145" s="39">
        <v>120</v>
      </c>
      <c r="W145" s="39" t="s">
        <v>70</v>
      </c>
      <c r="X145" s="39" t="s">
        <v>71</v>
      </c>
      <c r="Y145" s="49">
        <v>3</v>
      </c>
      <c r="Z145" s="49">
        <v>3</v>
      </c>
      <c r="AA145" s="49">
        <v>3</v>
      </c>
      <c r="AB145" s="49"/>
      <c r="AC145" s="40">
        <f t="shared" si="6"/>
        <v>9</v>
      </c>
      <c r="AD145" s="135">
        <f t="shared" si="2"/>
        <v>20</v>
      </c>
      <c r="AE145" s="39" t="s">
        <v>79</v>
      </c>
      <c r="AF145" s="39"/>
      <c r="AG145" s="56"/>
      <c r="AH145" s="56"/>
    </row>
    <row r="146" spans="1:34" s="134" customFormat="1" ht="279" x14ac:dyDescent="0.25">
      <c r="A146" s="38" t="s">
        <v>780</v>
      </c>
      <c r="B146" s="39" t="s">
        <v>41</v>
      </c>
      <c r="C146" s="39" t="s">
        <v>200</v>
      </c>
      <c r="D146" s="40" t="s">
        <v>781</v>
      </c>
      <c r="E146" s="39" t="s">
        <v>782</v>
      </c>
      <c r="F146" s="39" t="s">
        <v>589</v>
      </c>
      <c r="G146" s="39">
        <v>15.1204</v>
      </c>
      <c r="H146" s="39" t="s">
        <v>590</v>
      </c>
      <c r="I146" s="39" t="s">
        <v>222</v>
      </c>
      <c r="J146" s="53">
        <v>48110.400000000001</v>
      </c>
      <c r="K146" s="53">
        <v>103812.8</v>
      </c>
      <c r="L146" s="54">
        <v>1198</v>
      </c>
      <c r="M146" s="45">
        <f t="shared" si="17"/>
        <v>599</v>
      </c>
      <c r="N146" s="39" t="s">
        <v>67</v>
      </c>
      <c r="O146" s="38">
        <v>3</v>
      </c>
      <c r="P146" s="38">
        <v>2</v>
      </c>
      <c r="Q146" s="38">
        <v>3</v>
      </c>
      <c r="R146" s="38">
        <v>3</v>
      </c>
      <c r="S146" s="38">
        <v>1</v>
      </c>
      <c r="T146" s="40">
        <f t="shared" si="1"/>
        <v>12</v>
      </c>
      <c r="U146" s="47" t="s">
        <v>419</v>
      </c>
      <c r="V146" s="39">
        <v>150</v>
      </c>
      <c r="W146" s="39" t="s">
        <v>70</v>
      </c>
      <c r="X146" s="39" t="s">
        <v>71</v>
      </c>
      <c r="Y146" s="49">
        <v>3</v>
      </c>
      <c r="Z146" s="49">
        <v>3</v>
      </c>
      <c r="AA146" s="49">
        <v>3</v>
      </c>
      <c r="AB146" s="49"/>
      <c r="AC146" s="40">
        <f t="shared" si="6"/>
        <v>9</v>
      </c>
      <c r="AD146" s="135">
        <f t="shared" si="2"/>
        <v>21</v>
      </c>
      <c r="AE146" s="39" t="s">
        <v>79</v>
      </c>
      <c r="AF146" s="39"/>
      <c r="AG146" s="56"/>
      <c r="AH146" s="56"/>
    </row>
    <row r="147" spans="1:34" s="134" customFormat="1" ht="241.8" x14ac:dyDescent="0.25">
      <c r="A147" s="38" t="s">
        <v>783</v>
      </c>
      <c r="B147" s="39" t="s">
        <v>41</v>
      </c>
      <c r="C147" s="39" t="s">
        <v>200</v>
      </c>
      <c r="D147" s="40" t="s">
        <v>784</v>
      </c>
      <c r="E147" s="39" t="s">
        <v>445</v>
      </c>
      <c r="F147" s="39" t="s">
        <v>510</v>
      </c>
      <c r="G147" s="39">
        <v>11.0801</v>
      </c>
      <c r="H147" s="39" t="s">
        <v>511</v>
      </c>
      <c r="I147" s="39" t="s">
        <v>206</v>
      </c>
      <c r="J147" s="53">
        <v>34340.800000000003</v>
      </c>
      <c r="K147" s="53">
        <v>84115.199999999997</v>
      </c>
      <c r="L147" s="54">
        <v>1421</v>
      </c>
      <c r="M147" s="45">
        <f t="shared" si="17"/>
        <v>710.5</v>
      </c>
      <c r="N147" s="39" t="s">
        <v>130</v>
      </c>
      <c r="O147" s="38">
        <v>2</v>
      </c>
      <c r="P147" s="38">
        <v>2</v>
      </c>
      <c r="Q147" s="38">
        <v>3</v>
      </c>
      <c r="R147" s="38">
        <v>3</v>
      </c>
      <c r="S147" s="38">
        <v>1</v>
      </c>
      <c r="T147" s="40">
        <f t="shared" si="1"/>
        <v>11</v>
      </c>
      <c r="U147" s="47" t="s">
        <v>517</v>
      </c>
      <c r="V147" s="39">
        <v>150</v>
      </c>
      <c r="W147" s="39" t="s">
        <v>70</v>
      </c>
      <c r="X147" s="39" t="s">
        <v>71</v>
      </c>
      <c r="Y147" s="49">
        <v>3</v>
      </c>
      <c r="Z147" s="49">
        <v>3</v>
      </c>
      <c r="AA147" s="49">
        <v>3</v>
      </c>
      <c r="AB147" s="49"/>
      <c r="AC147" s="40">
        <f t="shared" si="6"/>
        <v>9</v>
      </c>
      <c r="AD147" s="135">
        <f t="shared" si="2"/>
        <v>20</v>
      </c>
      <c r="AE147" s="39" t="s">
        <v>79</v>
      </c>
      <c r="AF147" s="39"/>
      <c r="AG147" s="56"/>
      <c r="AH147" s="56"/>
    </row>
    <row r="148" spans="1:34" s="134" customFormat="1" ht="279" x14ac:dyDescent="0.25">
      <c r="A148" s="38" t="s">
        <v>1279</v>
      </c>
      <c r="B148" s="39" t="s">
        <v>1228</v>
      </c>
      <c r="C148" s="39" t="s">
        <v>200</v>
      </c>
      <c r="D148" s="40" t="s">
        <v>1280</v>
      </c>
      <c r="E148" s="39" t="s">
        <v>1281</v>
      </c>
      <c r="F148" s="39" t="s">
        <v>682</v>
      </c>
      <c r="G148" s="39">
        <v>11.030099999999999</v>
      </c>
      <c r="H148" s="39" t="s">
        <v>683</v>
      </c>
      <c r="I148" s="39" t="s">
        <v>222</v>
      </c>
      <c r="J148" s="53">
        <v>38064</v>
      </c>
      <c r="K148" s="126">
        <v>89190.399999999994</v>
      </c>
      <c r="L148" s="39">
        <v>1493</v>
      </c>
      <c r="M148" s="45">
        <f t="shared" si="17"/>
        <v>746.5</v>
      </c>
      <c r="N148" s="39" t="s">
        <v>1231</v>
      </c>
      <c r="O148" s="38">
        <v>2</v>
      </c>
      <c r="P148" s="38">
        <v>2</v>
      </c>
      <c r="Q148" s="38">
        <v>3</v>
      </c>
      <c r="R148" s="38">
        <v>3</v>
      </c>
      <c r="S148" s="38">
        <v>1</v>
      </c>
      <c r="T148" s="40">
        <f t="shared" si="1"/>
        <v>11</v>
      </c>
      <c r="U148" s="47" t="s">
        <v>684</v>
      </c>
      <c r="V148" s="39">
        <v>300</v>
      </c>
      <c r="W148" s="39" t="s">
        <v>70</v>
      </c>
      <c r="X148" s="39" t="s">
        <v>71</v>
      </c>
      <c r="Y148" s="49">
        <v>3</v>
      </c>
      <c r="Z148" s="49">
        <v>3</v>
      </c>
      <c r="AA148" s="49">
        <v>3</v>
      </c>
      <c r="AB148" s="49"/>
      <c r="AC148" s="40">
        <f t="shared" si="6"/>
        <v>9</v>
      </c>
      <c r="AD148" s="135">
        <f t="shared" si="2"/>
        <v>20</v>
      </c>
      <c r="AE148" s="39" t="s">
        <v>79</v>
      </c>
      <c r="AF148" s="39"/>
      <c r="AG148" s="56"/>
      <c r="AH148" s="56"/>
    </row>
    <row r="149" spans="1:34" s="134" customFormat="1" ht="279" x14ac:dyDescent="0.25">
      <c r="A149" s="38" t="s">
        <v>1282</v>
      </c>
      <c r="B149" s="39" t="s">
        <v>1228</v>
      </c>
      <c r="C149" s="39" t="s">
        <v>200</v>
      </c>
      <c r="D149" s="40" t="s">
        <v>1283</v>
      </c>
      <c r="E149" s="39" t="s">
        <v>1284</v>
      </c>
      <c r="F149" s="39" t="s">
        <v>577</v>
      </c>
      <c r="G149" s="39">
        <v>11.0901</v>
      </c>
      <c r="H149" s="39" t="s">
        <v>578</v>
      </c>
      <c r="I149" s="39" t="s">
        <v>222</v>
      </c>
      <c r="J149" s="53">
        <v>55764.800000000003</v>
      </c>
      <c r="K149" s="53">
        <v>114587.2</v>
      </c>
      <c r="L149" s="54">
        <v>605</v>
      </c>
      <c r="M149" s="45">
        <f t="shared" si="17"/>
        <v>302.5</v>
      </c>
      <c r="N149" s="39" t="s">
        <v>1231</v>
      </c>
      <c r="O149" s="38">
        <v>3</v>
      </c>
      <c r="P149" s="38">
        <v>2</v>
      </c>
      <c r="Q149" s="38">
        <v>3</v>
      </c>
      <c r="R149" s="38">
        <v>3</v>
      </c>
      <c r="S149" s="38">
        <v>1</v>
      </c>
      <c r="T149" s="40">
        <f t="shared" si="1"/>
        <v>12</v>
      </c>
      <c r="U149" s="47" t="s">
        <v>584</v>
      </c>
      <c r="V149" s="39">
        <v>360</v>
      </c>
      <c r="W149" s="39" t="s">
        <v>244</v>
      </c>
      <c r="X149" s="39" t="s">
        <v>71</v>
      </c>
      <c r="Y149" s="49">
        <v>3</v>
      </c>
      <c r="Z149" s="49">
        <v>3</v>
      </c>
      <c r="AA149" s="49">
        <v>3</v>
      </c>
      <c r="AB149" s="49"/>
      <c r="AC149" s="40">
        <f t="shared" si="6"/>
        <v>9</v>
      </c>
      <c r="AD149" s="135">
        <f t="shared" si="2"/>
        <v>21</v>
      </c>
      <c r="AE149" s="39" t="s">
        <v>79</v>
      </c>
      <c r="AF149" s="39"/>
      <c r="AG149" s="56"/>
      <c r="AH149" s="56"/>
    </row>
    <row r="150" spans="1:34" s="134" customFormat="1" ht="204.6" x14ac:dyDescent="0.25">
      <c r="A150" s="38" t="s">
        <v>1285</v>
      </c>
      <c r="B150" s="39" t="s">
        <v>1228</v>
      </c>
      <c r="C150" s="39" t="s">
        <v>200</v>
      </c>
      <c r="D150" s="40" t="s">
        <v>1286</v>
      </c>
      <c r="E150" s="39" t="s">
        <v>1287</v>
      </c>
      <c r="F150" s="39" t="s">
        <v>473</v>
      </c>
      <c r="G150" s="39">
        <v>15.1204</v>
      </c>
      <c r="H150" s="39" t="s">
        <v>474</v>
      </c>
      <c r="I150" s="39" t="s">
        <v>1288</v>
      </c>
      <c r="J150" s="53" t="s">
        <v>1501</v>
      </c>
      <c r="K150" s="53">
        <v>84115.199999999997</v>
      </c>
      <c r="L150" s="39">
        <v>11900</v>
      </c>
      <c r="M150" s="45">
        <f t="shared" si="17"/>
        <v>5950</v>
      </c>
      <c r="N150" s="39" t="s">
        <v>1231</v>
      </c>
      <c r="O150" s="38">
        <v>3</v>
      </c>
      <c r="P150" s="38">
        <v>3</v>
      </c>
      <c r="Q150" s="38">
        <v>3</v>
      </c>
      <c r="R150" s="38">
        <v>3</v>
      </c>
      <c r="S150" s="38">
        <v>1</v>
      </c>
      <c r="T150" s="40">
        <f t="shared" si="1"/>
        <v>13</v>
      </c>
      <c r="U150" s="47" t="s">
        <v>419</v>
      </c>
      <c r="V150" s="39">
        <v>480</v>
      </c>
      <c r="W150" s="39" t="s">
        <v>244</v>
      </c>
      <c r="X150" s="39" t="s">
        <v>71</v>
      </c>
      <c r="Y150" s="49">
        <v>3</v>
      </c>
      <c r="Z150" s="49">
        <v>2</v>
      </c>
      <c r="AA150" s="49">
        <v>3</v>
      </c>
      <c r="AB150" s="49"/>
      <c r="AC150" s="40">
        <f t="shared" si="6"/>
        <v>8</v>
      </c>
      <c r="AD150" s="135">
        <f t="shared" si="2"/>
        <v>21</v>
      </c>
      <c r="AE150" s="39" t="s">
        <v>79</v>
      </c>
      <c r="AF150" s="39"/>
      <c r="AG150" s="56"/>
      <c r="AH150" s="56"/>
    </row>
    <row r="151" spans="1:34" s="134" customFormat="1" ht="279" x14ac:dyDescent="0.25">
      <c r="A151" s="38" t="s">
        <v>1289</v>
      </c>
      <c r="B151" s="39" t="s">
        <v>1228</v>
      </c>
      <c r="C151" s="39" t="s">
        <v>200</v>
      </c>
      <c r="D151" s="40" t="s">
        <v>1290</v>
      </c>
      <c r="E151" s="39" t="s">
        <v>1291</v>
      </c>
      <c r="F151" s="39" t="s">
        <v>577</v>
      </c>
      <c r="G151" s="39">
        <v>11.0901</v>
      </c>
      <c r="H151" s="39" t="s">
        <v>578</v>
      </c>
      <c r="I151" s="39" t="s">
        <v>222</v>
      </c>
      <c r="J151" s="53">
        <v>48110.400000000001</v>
      </c>
      <c r="K151" s="53">
        <v>103812.8</v>
      </c>
      <c r="L151" s="54">
        <v>605</v>
      </c>
      <c r="M151" s="45">
        <f t="shared" si="17"/>
        <v>302.5</v>
      </c>
      <c r="N151" s="39" t="s">
        <v>1231</v>
      </c>
      <c r="O151" s="38">
        <v>3</v>
      </c>
      <c r="P151" s="38">
        <v>2</v>
      </c>
      <c r="Q151" s="38">
        <v>3</v>
      </c>
      <c r="R151" s="38">
        <v>2</v>
      </c>
      <c r="S151" s="38">
        <v>1</v>
      </c>
      <c r="T151" s="40">
        <f t="shared" si="1"/>
        <v>11</v>
      </c>
      <c r="U151" s="47" t="s">
        <v>584</v>
      </c>
      <c r="V151" s="39">
        <v>630</v>
      </c>
      <c r="W151" s="39" t="s">
        <v>244</v>
      </c>
      <c r="X151" s="39" t="s">
        <v>71</v>
      </c>
      <c r="Y151" s="49">
        <v>3</v>
      </c>
      <c r="Z151" s="49">
        <v>2</v>
      </c>
      <c r="AA151" s="49">
        <v>3</v>
      </c>
      <c r="AB151" s="49"/>
      <c r="AC151" s="40">
        <f t="shared" si="6"/>
        <v>8</v>
      </c>
      <c r="AD151" s="135">
        <f t="shared" si="2"/>
        <v>19</v>
      </c>
      <c r="AE151" s="39" t="s">
        <v>79</v>
      </c>
      <c r="AF151" s="39"/>
      <c r="AG151" s="56"/>
      <c r="AH151" s="56"/>
    </row>
    <row r="152" spans="1:34" s="134" customFormat="1" ht="186" x14ac:dyDescent="0.25">
      <c r="A152" s="38" t="s">
        <v>1292</v>
      </c>
      <c r="B152" s="39" t="s">
        <v>1228</v>
      </c>
      <c r="C152" s="39" t="s">
        <v>200</v>
      </c>
      <c r="D152" s="40" t="s">
        <v>1293</v>
      </c>
      <c r="E152" s="39" t="s">
        <v>1294</v>
      </c>
      <c r="F152" s="39" t="s">
        <v>473</v>
      </c>
      <c r="G152" s="39">
        <v>15.1204</v>
      </c>
      <c r="H152" s="39" t="s">
        <v>474</v>
      </c>
      <c r="I152" s="39" t="s">
        <v>1295</v>
      </c>
      <c r="J152" s="53">
        <v>55764.800000000003</v>
      </c>
      <c r="K152" s="53">
        <v>114587.2</v>
      </c>
      <c r="L152" s="39">
        <v>11900</v>
      </c>
      <c r="M152" s="45">
        <f t="shared" si="17"/>
        <v>5950</v>
      </c>
      <c r="N152" s="39" t="s">
        <v>1231</v>
      </c>
      <c r="O152" s="38">
        <v>3</v>
      </c>
      <c r="P152" s="38">
        <v>3</v>
      </c>
      <c r="Q152" s="38">
        <v>3</v>
      </c>
      <c r="R152" s="38">
        <v>3</v>
      </c>
      <c r="S152" s="38">
        <v>1</v>
      </c>
      <c r="T152" s="40">
        <f t="shared" si="1"/>
        <v>13</v>
      </c>
      <c r="U152" s="47" t="s">
        <v>419</v>
      </c>
      <c r="V152" s="39">
        <v>630</v>
      </c>
      <c r="W152" s="39" t="s">
        <v>244</v>
      </c>
      <c r="X152" s="39" t="s">
        <v>71</v>
      </c>
      <c r="Y152" s="49">
        <v>3</v>
      </c>
      <c r="Z152" s="49">
        <v>2</v>
      </c>
      <c r="AA152" s="49">
        <v>3</v>
      </c>
      <c r="AB152" s="49"/>
      <c r="AC152" s="40">
        <f t="shared" si="6"/>
        <v>8</v>
      </c>
      <c r="AD152" s="135">
        <f t="shared" si="2"/>
        <v>21</v>
      </c>
      <c r="AE152" s="39" t="s">
        <v>79</v>
      </c>
      <c r="AF152" s="39"/>
      <c r="AG152" s="56"/>
      <c r="AH152" s="56"/>
    </row>
    <row r="153" spans="1:34" s="134" customFormat="1" ht="279" x14ac:dyDescent="0.25">
      <c r="A153" s="38" t="s">
        <v>1296</v>
      </c>
      <c r="B153" s="39" t="s">
        <v>1228</v>
      </c>
      <c r="C153" s="39" t="s">
        <v>200</v>
      </c>
      <c r="D153" s="40" t="s">
        <v>1297</v>
      </c>
      <c r="E153" s="39" t="s">
        <v>1287</v>
      </c>
      <c r="F153" s="39" t="s">
        <v>589</v>
      </c>
      <c r="G153" s="39">
        <v>15.1204</v>
      </c>
      <c r="H153" s="39" t="s">
        <v>590</v>
      </c>
      <c r="I153" s="39" t="s">
        <v>222</v>
      </c>
      <c r="J153" s="53">
        <v>48110.400000000001</v>
      </c>
      <c r="K153" s="53">
        <v>103812.8</v>
      </c>
      <c r="L153" s="39">
        <v>1198</v>
      </c>
      <c r="M153" s="45">
        <f t="shared" si="17"/>
        <v>599</v>
      </c>
      <c r="N153" s="39" t="s">
        <v>1231</v>
      </c>
      <c r="O153" s="38">
        <v>3</v>
      </c>
      <c r="P153" s="38">
        <v>2</v>
      </c>
      <c r="Q153" s="38">
        <v>3</v>
      </c>
      <c r="R153" s="38">
        <v>3</v>
      </c>
      <c r="S153" s="38">
        <v>1</v>
      </c>
      <c r="T153" s="40">
        <f t="shared" si="1"/>
        <v>12</v>
      </c>
      <c r="U153" s="47" t="s">
        <v>419</v>
      </c>
      <c r="V153" s="39">
        <v>360</v>
      </c>
      <c r="W153" s="39" t="s">
        <v>244</v>
      </c>
      <c r="X153" s="39" t="s">
        <v>71</v>
      </c>
      <c r="Y153" s="49">
        <v>3</v>
      </c>
      <c r="Z153" s="49">
        <v>3</v>
      </c>
      <c r="AA153" s="49">
        <v>3</v>
      </c>
      <c r="AB153" s="49"/>
      <c r="AC153" s="40">
        <f t="shared" si="6"/>
        <v>9</v>
      </c>
      <c r="AD153" s="135">
        <f t="shared" si="2"/>
        <v>21</v>
      </c>
      <c r="AE153" s="39" t="s">
        <v>79</v>
      </c>
      <c r="AF153" s="39"/>
      <c r="AG153" s="56"/>
      <c r="AH153" s="56"/>
    </row>
    <row r="154" spans="1:34" s="134" customFormat="1" ht="241.8" x14ac:dyDescent="0.25">
      <c r="A154" s="38" t="s">
        <v>1299</v>
      </c>
      <c r="B154" s="39" t="s">
        <v>1228</v>
      </c>
      <c r="C154" s="39" t="s">
        <v>200</v>
      </c>
      <c r="D154" s="40" t="s">
        <v>1300</v>
      </c>
      <c r="E154" s="39" t="s">
        <v>1301</v>
      </c>
      <c r="F154" s="39" t="s">
        <v>510</v>
      </c>
      <c r="G154" s="39">
        <v>11.0801</v>
      </c>
      <c r="H154" s="39" t="s">
        <v>511</v>
      </c>
      <c r="I154" s="39" t="s">
        <v>206</v>
      </c>
      <c r="J154" s="53" t="s">
        <v>1501</v>
      </c>
      <c r="K154" s="53">
        <v>84115.199999999997</v>
      </c>
      <c r="L154" s="39">
        <v>1421</v>
      </c>
      <c r="M154" s="45">
        <f t="shared" si="17"/>
        <v>710.5</v>
      </c>
      <c r="N154" s="39" t="s">
        <v>1231</v>
      </c>
      <c r="O154" s="38">
        <v>2</v>
      </c>
      <c r="P154" s="38">
        <v>2</v>
      </c>
      <c r="Q154" s="38">
        <v>3</v>
      </c>
      <c r="R154" s="38">
        <v>3</v>
      </c>
      <c r="S154" s="38">
        <v>1</v>
      </c>
      <c r="T154" s="40">
        <f t="shared" si="1"/>
        <v>11</v>
      </c>
      <c r="U154" s="47" t="s">
        <v>517</v>
      </c>
      <c r="V154" s="39">
        <v>630</v>
      </c>
      <c r="W154" s="39" t="s">
        <v>244</v>
      </c>
      <c r="X154" s="39" t="s">
        <v>71</v>
      </c>
      <c r="Y154" s="49">
        <v>3</v>
      </c>
      <c r="Z154" s="49">
        <v>2</v>
      </c>
      <c r="AA154" s="49">
        <v>3</v>
      </c>
      <c r="AB154" s="49"/>
      <c r="AC154" s="40">
        <f t="shared" si="6"/>
        <v>8</v>
      </c>
      <c r="AD154" s="135">
        <f t="shared" si="2"/>
        <v>19</v>
      </c>
      <c r="AE154" s="39" t="s">
        <v>79</v>
      </c>
      <c r="AF154" s="39"/>
      <c r="AG154" s="56"/>
      <c r="AH154" s="56"/>
    </row>
    <row r="155" spans="1:34" s="134" customFormat="1" ht="204.6" x14ac:dyDescent="0.25">
      <c r="A155" s="38" t="s">
        <v>1302</v>
      </c>
      <c r="B155" s="39" t="s">
        <v>1228</v>
      </c>
      <c r="C155" s="39" t="s">
        <v>200</v>
      </c>
      <c r="D155" s="40" t="s">
        <v>1303</v>
      </c>
      <c r="E155" s="39" t="s">
        <v>1304</v>
      </c>
      <c r="F155" s="39" t="s">
        <v>510</v>
      </c>
      <c r="G155" s="39">
        <v>11.0801</v>
      </c>
      <c r="H155" s="39" t="s">
        <v>1305</v>
      </c>
      <c r="I155" s="39" t="s">
        <v>1306</v>
      </c>
      <c r="J155" s="53">
        <v>48110.400000000001</v>
      </c>
      <c r="K155" s="53">
        <v>103812.8</v>
      </c>
      <c r="L155" s="39">
        <v>801</v>
      </c>
      <c r="M155" s="45">
        <f t="shared" si="17"/>
        <v>400.5</v>
      </c>
      <c r="N155" s="39" t="s">
        <v>1231</v>
      </c>
      <c r="O155" s="38">
        <v>2</v>
      </c>
      <c r="P155" s="38">
        <v>1</v>
      </c>
      <c r="Q155" s="38">
        <v>3</v>
      </c>
      <c r="R155" s="38">
        <v>3</v>
      </c>
      <c r="S155" s="38">
        <v>1</v>
      </c>
      <c r="T155" s="40">
        <f t="shared" si="1"/>
        <v>10</v>
      </c>
      <c r="U155" s="47" t="s">
        <v>517</v>
      </c>
      <c r="V155" s="39">
        <v>660</v>
      </c>
      <c r="W155" s="39" t="s">
        <v>244</v>
      </c>
      <c r="X155" s="39" t="s">
        <v>71</v>
      </c>
      <c r="Y155" s="49">
        <v>3</v>
      </c>
      <c r="Z155" s="49">
        <v>2</v>
      </c>
      <c r="AA155" s="49">
        <v>3</v>
      </c>
      <c r="AB155" s="49"/>
      <c r="AC155" s="40">
        <f t="shared" si="6"/>
        <v>8</v>
      </c>
      <c r="AD155" s="135">
        <f t="shared" si="2"/>
        <v>18</v>
      </c>
      <c r="AE155" s="39" t="s">
        <v>79</v>
      </c>
      <c r="AF155" s="39"/>
      <c r="AG155" s="56"/>
      <c r="AH155" s="56"/>
    </row>
    <row r="156" spans="1:34" s="134" customFormat="1" ht="130.19999999999999" x14ac:dyDescent="0.25">
      <c r="A156" s="38" t="s">
        <v>226</v>
      </c>
      <c r="B156" s="39" t="s">
        <v>40</v>
      </c>
      <c r="C156" s="39" t="s">
        <v>227</v>
      </c>
      <c r="D156" s="40" t="s">
        <v>228</v>
      </c>
      <c r="E156" s="39" t="s">
        <v>229</v>
      </c>
      <c r="F156" s="39" t="s">
        <v>230</v>
      </c>
      <c r="G156" s="39">
        <v>13.121</v>
      </c>
      <c r="H156" s="39" t="s">
        <v>231</v>
      </c>
      <c r="I156" s="39" t="s">
        <v>232</v>
      </c>
      <c r="J156" s="53">
        <v>28953.599999999999</v>
      </c>
      <c r="K156" s="53">
        <v>61651.199999999997</v>
      </c>
      <c r="L156" s="39">
        <v>2139</v>
      </c>
      <c r="M156" s="45">
        <f t="shared" si="17"/>
        <v>1069.5</v>
      </c>
      <c r="N156" s="39" t="s">
        <v>98</v>
      </c>
      <c r="O156" s="38">
        <v>2</v>
      </c>
      <c r="P156" s="38">
        <v>2</v>
      </c>
      <c r="Q156" s="38">
        <v>3</v>
      </c>
      <c r="R156" s="38">
        <v>3</v>
      </c>
      <c r="S156" s="38">
        <v>1</v>
      </c>
      <c r="T156" s="40">
        <f t="shared" si="1"/>
        <v>11</v>
      </c>
      <c r="U156" s="47" t="s">
        <v>245</v>
      </c>
      <c r="V156" s="39" t="s">
        <v>166</v>
      </c>
      <c r="W156" s="39" t="s">
        <v>142</v>
      </c>
      <c r="X156" s="39" t="s">
        <v>247</v>
      </c>
      <c r="Y156" s="49">
        <v>2</v>
      </c>
      <c r="Z156" s="49">
        <v>2</v>
      </c>
      <c r="AA156" s="49">
        <v>2</v>
      </c>
      <c r="AB156" s="49" t="s">
        <v>75</v>
      </c>
      <c r="AC156" s="40">
        <f t="shared" si="6"/>
        <v>6</v>
      </c>
      <c r="AD156" s="135">
        <f t="shared" si="2"/>
        <v>17</v>
      </c>
      <c r="AE156" s="39" t="s">
        <v>79</v>
      </c>
      <c r="AF156" s="39"/>
      <c r="AG156" s="56"/>
      <c r="AH156" s="56"/>
    </row>
    <row r="157" spans="1:34" s="134" customFormat="1" ht="167.4" x14ac:dyDescent="0.25">
      <c r="A157" s="38" t="s">
        <v>250</v>
      </c>
      <c r="B157" s="39" t="s">
        <v>40</v>
      </c>
      <c r="C157" s="39" t="s">
        <v>227</v>
      </c>
      <c r="D157" s="40" t="s">
        <v>252</v>
      </c>
      <c r="E157" s="39" t="s">
        <v>253</v>
      </c>
      <c r="F157" s="39" t="s">
        <v>254</v>
      </c>
      <c r="G157" s="39">
        <v>13.0101</v>
      </c>
      <c r="H157" s="39" t="s">
        <v>255</v>
      </c>
      <c r="I157" s="39" t="s">
        <v>232</v>
      </c>
      <c r="J157" s="53">
        <v>29224</v>
      </c>
      <c r="K157" s="53">
        <v>57824</v>
      </c>
      <c r="L157" s="39"/>
      <c r="M157" s="45" t="s">
        <v>257</v>
      </c>
      <c r="N157" s="39" t="s">
        <v>98</v>
      </c>
      <c r="O157" s="38">
        <v>2</v>
      </c>
      <c r="P157" s="38">
        <v>2</v>
      </c>
      <c r="Q157" s="38">
        <v>3</v>
      </c>
      <c r="R157" s="38">
        <v>2</v>
      </c>
      <c r="S157" s="38">
        <v>1</v>
      </c>
      <c r="T157" s="40">
        <v>10</v>
      </c>
      <c r="U157" s="47" t="s">
        <v>259</v>
      </c>
      <c r="V157" s="39" t="s">
        <v>74</v>
      </c>
      <c r="W157" s="39" t="s">
        <v>78</v>
      </c>
      <c r="X157" s="39" t="s">
        <v>143</v>
      </c>
      <c r="Y157" s="49">
        <v>3</v>
      </c>
      <c r="Z157" s="49">
        <v>3</v>
      </c>
      <c r="AA157" s="49">
        <v>3</v>
      </c>
      <c r="AB157" s="49" t="s">
        <v>75</v>
      </c>
      <c r="AC157" s="40">
        <f t="shared" si="6"/>
        <v>9</v>
      </c>
      <c r="AD157" s="135">
        <f t="shared" si="2"/>
        <v>19</v>
      </c>
      <c r="AE157" s="39" t="s">
        <v>79</v>
      </c>
      <c r="AF157" s="39"/>
      <c r="AG157" s="56"/>
      <c r="AH157" s="56"/>
    </row>
    <row r="158" spans="1:34" s="134" customFormat="1" ht="167.4" x14ac:dyDescent="0.25">
      <c r="A158" s="38" t="s">
        <v>260</v>
      </c>
      <c r="B158" s="39" t="s">
        <v>40</v>
      </c>
      <c r="C158" s="39" t="s">
        <v>227</v>
      </c>
      <c r="D158" s="40" t="s">
        <v>262</v>
      </c>
      <c r="E158" s="39" t="s">
        <v>263</v>
      </c>
      <c r="F158" s="39" t="s">
        <v>254</v>
      </c>
      <c r="G158" s="39">
        <v>13.0101</v>
      </c>
      <c r="H158" s="39" t="s">
        <v>255</v>
      </c>
      <c r="I158" s="39" t="s">
        <v>232</v>
      </c>
      <c r="J158" s="53">
        <v>29224</v>
      </c>
      <c r="K158" s="53">
        <v>57824</v>
      </c>
      <c r="L158" s="39"/>
      <c r="M158" s="45" t="s">
        <v>257</v>
      </c>
      <c r="N158" s="39" t="s">
        <v>98</v>
      </c>
      <c r="O158" s="38">
        <v>2</v>
      </c>
      <c r="P158" s="38">
        <v>2</v>
      </c>
      <c r="Q158" s="38">
        <v>3</v>
      </c>
      <c r="R158" s="38">
        <v>2</v>
      </c>
      <c r="S158" s="38">
        <v>1</v>
      </c>
      <c r="T158" s="40">
        <v>10</v>
      </c>
      <c r="U158" s="47" t="s">
        <v>259</v>
      </c>
      <c r="V158" s="39" t="s">
        <v>74</v>
      </c>
      <c r="W158" s="39" t="s">
        <v>78</v>
      </c>
      <c r="X158" s="39" t="s">
        <v>143</v>
      </c>
      <c r="Y158" s="49">
        <v>3</v>
      </c>
      <c r="Z158" s="49">
        <v>3</v>
      </c>
      <c r="AA158" s="49">
        <v>3</v>
      </c>
      <c r="AB158" s="49" t="s">
        <v>75</v>
      </c>
      <c r="AC158" s="40">
        <f t="shared" si="6"/>
        <v>9</v>
      </c>
      <c r="AD158" s="135">
        <f t="shared" si="2"/>
        <v>19</v>
      </c>
      <c r="AE158" s="39" t="s">
        <v>79</v>
      </c>
      <c r="AF158" s="39"/>
      <c r="AG158" s="56"/>
      <c r="AH158" s="56"/>
    </row>
    <row r="159" spans="1:34" s="134" customFormat="1" ht="409.6" x14ac:dyDescent="0.25">
      <c r="A159" s="38" t="s">
        <v>446</v>
      </c>
      <c r="B159" s="39" t="s">
        <v>42</v>
      </c>
      <c r="C159" s="39" t="s">
        <v>227</v>
      </c>
      <c r="D159" s="40" t="s">
        <v>447</v>
      </c>
      <c r="E159" s="39" t="s">
        <v>53</v>
      </c>
      <c r="F159" s="39" t="s">
        <v>448</v>
      </c>
      <c r="G159" s="94" t="s">
        <v>449</v>
      </c>
      <c r="H159" s="39" t="s">
        <v>450</v>
      </c>
      <c r="I159" s="39" t="s">
        <v>451</v>
      </c>
      <c r="J159" s="53">
        <f t="shared" ref="J159:J161" si="18">13.9214877201*2080</f>
        <v>28956.694457808</v>
      </c>
      <c r="K159" s="80">
        <f t="shared" ref="K159:K161" si="19">25.6102516028*2080</f>
        <v>53269.323333823995</v>
      </c>
      <c r="L159" s="45" t="s">
        <v>452</v>
      </c>
      <c r="M159" s="45">
        <f t="shared" ref="M159:M164" si="20">L159 / 2</f>
        <v>2037</v>
      </c>
      <c r="N159" s="39" t="s">
        <v>455</v>
      </c>
      <c r="O159" s="38">
        <v>1</v>
      </c>
      <c r="P159" s="38">
        <v>2</v>
      </c>
      <c r="Q159" s="38">
        <v>3</v>
      </c>
      <c r="R159" s="38">
        <v>2</v>
      </c>
      <c r="S159" s="38">
        <v>1</v>
      </c>
      <c r="T159" s="40">
        <f t="shared" ref="T159:T358" si="21">O159+P159+Q159+R159+S159</f>
        <v>9</v>
      </c>
      <c r="U159" s="47" t="s">
        <v>259</v>
      </c>
      <c r="V159" s="39" t="s">
        <v>1535</v>
      </c>
      <c r="W159" s="39" t="s">
        <v>70</v>
      </c>
      <c r="X159" s="39" t="s">
        <v>72</v>
      </c>
      <c r="Y159" s="49">
        <v>3</v>
      </c>
      <c r="Z159" s="49">
        <v>3</v>
      </c>
      <c r="AA159" s="49">
        <v>3</v>
      </c>
      <c r="AB159" s="49"/>
      <c r="AC159" s="40">
        <f t="shared" si="6"/>
        <v>9</v>
      </c>
      <c r="AD159" s="135">
        <f t="shared" si="2"/>
        <v>18</v>
      </c>
      <c r="AE159" s="39" t="s">
        <v>79</v>
      </c>
      <c r="AF159" s="39"/>
      <c r="AG159" s="56"/>
      <c r="AH159" s="56"/>
    </row>
    <row r="160" spans="1:34" s="134" customFormat="1" ht="409.6" x14ac:dyDescent="0.25">
      <c r="A160" s="38" t="s">
        <v>458</v>
      </c>
      <c r="B160" s="39" t="s">
        <v>42</v>
      </c>
      <c r="C160" s="39" t="s">
        <v>227</v>
      </c>
      <c r="D160" s="40" t="s">
        <v>459</v>
      </c>
      <c r="E160" s="39" t="s">
        <v>53</v>
      </c>
      <c r="F160" s="39" t="s">
        <v>460</v>
      </c>
      <c r="G160" s="90">
        <v>13.1206</v>
      </c>
      <c r="H160" s="39" t="s">
        <v>450</v>
      </c>
      <c r="I160" s="39" t="s">
        <v>451</v>
      </c>
      <c r="J160" s="53">
        <f t="shared" si="18"/>
        <v>28956.694457808</v>
      </c>
      <c r="K160" s="80">
        <f t="shared" si="19"/>
        <v>53269.323333823995</v>
      </c>
      <c r="L160" s="45" t="s">
        <v>452</v>
      </c>
      <c r="M160" s="45">
        <f t="shared" si="20"/>
        <v>2037</v>
      </c>
      <c r="N160" s="39" t="s">
        <v>455</v>
      </c>
      <c r="O160" s="38">
        <v>1</v>
      </c>
      <c r="P160" s="38">
        <v>2</v>
      </c>
      <c r="Q160" s="38">
        <v>3</v>
      </c>
      <c r="R160" s="38">
        <v>2</v>
      </c>
      <c r="S160" s="38">
        <v>1</v>
      </c>
      <c r="T160" s="40">
        <f t="shared" si="21"/>
        <v>9</v>
      </c>
      <c r="U160" s="47" t="s">
        <v>245</v>
      </c>
      <c r="V160" s="39" t="s">
        <v>1535</v>
      </c>
      <c r="W160" s="39" t="s">
        <v>70</v>
      </c>
      <c r="X160" s="39" t="s">
        <v>72</v>
      </c>
      <c r="Y160" s="49">
        <v>2</v>
      </c>
      <c r="Z160" s="49">
        <v>3</v>
      </c>
      <c r="AA160" s="49">
        <v>3</v>
      </c>
      <c r="AB160" s="49"/>
      <c r="AC160" s="40">
        <f t="shared" si="6"/>
        <v>8</v>
      </c>
      <c r="AD160" s="135">
        <f t="shared" si="2"/>
        <v>17</v>
      </c>
      <c r="AE160" s="39" t="s">
        <v>79</v>
      </c>
      <c r="AF160" s="39"/>
      <c r="AG160" s="56"/>
      <c r="AH160" s="56"/>
    </row>
    <row r="161" spans="1:34" s="134" customFormat="1" ht="167.4" x14ac:dyDescent="0.25">
      <c r="A161" s="38" t="s">
        <v>785</v>
      </c>
      <c r="B161" s="39" t="s">
        <v>41</v>
      </c>
      <c r="C161" s="39" t="s">
        <v>227</v>
      </c>
      <c r="D161" s="40" t="s">
        <v>786</v>
      </c>
      <c r="E161" s="39" t="s">
        <v>787</v>
      </c>
      <c r="F161" s="39" t="s">
        <v>448</v>
      </c>
      <c r="G161" s="94" t="s">
        <v>449</v>
      </c>
      <c r="H161" s="39" t="s">
        <v>450</v>
      </c>
      <c r="I161" s="39" t="s">
        <v>451</v>
      </c>
      <c r="J161" s="53">
        <f t="shared" si="18"/>
        <v>28956.694457808</v>
      </c>
      <c r="K161" s="80">
        <f t="shared" si="19"/>
        <v>53269.323333823995</v>
      </c>
      <c r="L161" s="45" t="s">
        <v>452</v>
      </c>
      <c r="M161" s="45">
        <f t="shared" si="20"/>
        <v>2037</v>
      </c>
      <c r="N161" s="39" t="s">
        <v>67</v>
      </c>
      <c r="O161" s="38">
        <v>1</v>
      </c>
      <c r="P161" s="38">
        <v>2</v>
      </c>
      <c r="Q161" s="38">
        <v>3</v>
      </c>
      <c r="R161" s="38">
        <v>3</v>
      </c>
      <c r="S161" s="38">
        <v>1</v>
      </c>
      <c r="T161" s="40">
        <f t="shared" si="21"/>
        <v>10</v>
      </c>
      <c r="U161" s="47" t="s">
        <v>259</v>
      </c>
      <c r="V161" s="39">
        <v>480</v>
      </c>
      <c r="W161" s="39" t="s">
        <v>244</v>
      </c>
      <c r="X161" s="39" t="s">
        <v>71</v>
      </c>
      <c r="Y161" s="49">
        <v>2</v>
      </c>
      <c r="Z161" s="49">
        <v>2</v>
      </c>
      <c r="AA161" s="49">
        <v>3</v>
      </c>
      <c r="AB161" s="49"/>
      <c r="AC161" s="40">
        <f t="shared" si="6"/>
        <v>7</v>
      </c>
      <c r="AD161" s="135">
        <f t="shared" si="2"/>
        <v>17</v>
      </c>
      <c r="AE161" s="39" t="s">
        <v>79</v>
      </c>
      <c r="AF161" s="39"/>
      <c r="AG161" s="56"/>
      <c r="AH161" s="56"/>
    </row>
    <row r="162" spans="1:34" s="134" customFormat="1" ht="409.6" x14ac:dyDescent="0.25">
      <c r="A162" s="38" t="s">
        <v>463</v>
      </c>
      <c r="B162" s="39" t="s">
        <v>42</v>
      </c>
      <c r="C162" s="39" t="s">
        <v>464</v>
      </c>
      <c r="D162" s="40" t="s">
        <v>465</v>
      </c>
      <c r="E162" s="39" t="s">
        <v>53</v>
      </c>
      <c r="F162" s="39" t="s">
        <v>466</v>
      </c>
      <c r="G162" s="39" t="s">
        <v>467</v>
      </c>
      <c r="H162" s="39" t="s">
        <v>468</v>
      </c>
      <c r="I162" s="39" t="s">
        <v>469</v>
      </c>
      <c r="J162" s="53">
        <f>21.1873135172*2080</f>
        <v>44069.612115775999</v>
      </c>
      <c r="K162" s="80">
        <f>43.8955399899*2080</f>
        <v>91302.723178992004</v>
      </c>
      <c r="L162" s="45" t="s">
        <v>475</v>
      </c>
      <c r="M162" s="45">
        <f t="shared" si="20"/>
        <v>81</v>
      </c>
      <c r="N162" s="39" t="s">
        <v>164</v>
      </c>
      <c r="O162" s="38">
        <v>3</v>
      </c>
      <c r="P162" s="38">
        <v>1</v>
      </c>
      <c r="Q162" s="38">
        <v>3</v>
      </c>
      <c r="R162" s="38">
        <v>3</v>
      </c>
      <c r="S162" s="38"/>
      <c r="T162" s="40">
        <f t="shared" si="21"/>
        <v>10</v>
      </c>
      <c r="U162" s="47" t="s">
        <v>477</v>
      </c>
      <c r="V162" s="39" t="s">
        <v>1535</v>
      </c>
      <c r="W162" s="39" t="s">
        <v>70</v>
      </c>
      <c r="X162" s="39" t="s">
        <v>72</v>
      </c>
      <c r="Y162" s="49">
        <v>3</v>
      </c>
      <c r="Z162" s="49">
        <v>3</v>
      </c>
      <c r="AA162" s="49">
        <v>3</v>
      </c>
      <c r="AB162" s="49"/>
      <c r="AC162" s="40">
        <f t="shared" si="6"/>
        <v>9</v>
      </c>
      <c r="AD162" s="135">
        <f t="shared" si="2"/>
        <v>19</v>
      </c>
      <c r="AE162" s="39" t="s">
        <v>79</v>
      </c>
      <c r="AF162" s="39"/>
      <c r="AG162" s="56"/>
      <c r="AH162" s="56"/>
    </row>
    <row r="163" spans="1:34" s="134" customFormat="1" ht="186" x14ac:dyDescent="0.25">
      <c r="A163" s="38" t="s">
        <v>478</v>
      </c>
      <c r="B163" s="39" t="s">
        <v>42</v>
      </c>
      <c r="C163" s="39" t="s">
        <v>479</v>
      </c>
      <c r="D163" s="40" t="s">
        <v>480</v>
      </c>
      <c r="E163" s="39" t="s">
        <v>53</v>
      </c>
      <c r="F163" s="39" t="s">
        <v>481</v>
      </c>
      <c r="G163" s="90">
        <v>52.080100000000002</v>
      </c>
      <c r="H163" s="39" t="s">
        <v>482</v>
      </c>
      <c r="I163" s="39" t="s">
        <v>483</v>
      </c>
      <c r="J163" s="53">
        <f>17.2557576064*2080</f>
        <v>35891.975821312</v>
      </c>
      <c r="K163" s="80">
        <f>30.7049954496*2080</f>
        <v>63866.390535167993</v>
      </c>
      <c r="L163" s="45" t="s">
        <v>486</v>
      </c>
      <c r="M163" s="45">
        <f t="shared" si="20"/>
        <v>134.5</v>
      </c>
      <c r="N163" s="39" t="s">
        <v>487</v>
      </c>
      <c r="O163" s="38">
        <v>2</v>
      </c>
      <c r="P163" s="38">
        <v>1</v>
      </c>
      <c r="Q163" s="38">
        <v>3</v>
      </c>
      <c r="R163" s="38">
        <v>3</v>
      </c>
      <c r="S163" s="38">
        <v>1</v>
      </c>
      <c r="T163" s="40">
        <f t="shared" si="21"/>
        <v>10</v>
      </c>
      <c r="U163" s="47" t="s">
        <v>488</v>
      </c>
      <c r="V163" s="39" t="s">
        <v>1535</v>
      </c>
      <c r="W163" s="39" t="s">
        <v>70</v>
      </c>
      <c r="X163" s="39" t="s">
        <v>72</v>
      </c>
      <c r="Y163" s="49">
        <v>3</v>
      </c>
      <c r="Z163" s="49">
        <v>3</v>
      </c>
      <c r="AA163" s="49">
        <v>3</v>
      </c>
      <c r="AB163" s="49"/>
      <c r="AC163" s="40">
        <f t="shared" si="6"/>
        <v>9</v>
      </c>
      <c r="AD163" s="135">
        <f t="shared" si="2"/>
        <v>19</v>
      </c>
      <c r="AE163" s="39" t="s">
        <v>79</v>
      </c>
      <c r="AF163" s="39"/>
      <c r="AG163" s="56"/>
      <c r="AH163" s="56"/>
    </row>
    <row r="164" spans="1:34" s="134" customFormat="1" ht="111.6" x14ac:dyDescent="0.25">
      <c r="A164" s="38" t="s">
        <v>788</v>
      </c>
      <c r="B164" s="39" t="s">
        <v>41</v>
      </c>
      <c r="C164" s="39" t="s">
        <v>479</v>
      </c>
      <c r="D164" s="40" t="s">
        <v>536</v>
      </c>
      <c r="E164" s="39" t="s">
        <v>537</v>
      </c>
      <c r="F164" s="39" t="s">
        <v>789</v>
      </c>
      <c r="G164" s="90">
        <v>52.010100000000001</v>
      </c>
      <c r="H164" s="39" t="s">
        <v>282</v>
      </c>
      <c r="I164" s="39" t="s">
        <v>283</v>
      </c>
      <c r="J164" s="53">
        <f>23.7409039874*2080</f>
        <v>49381.080293792002</v>
      </c>
      <c r="K164" s="80">
        <f>45.9019976052*2080</f>
        <v>95476.155018816004</v>
      </c>
      <c r="L164" s="45" t="s">
        <v>790</v>
      </c>
      <c r="M164" s="45">
        <f t="shared" si="20"/>
        <v>4329.5</v>
      </c>
      <c r="N164" s="39" t="s">
        <v>130</v>
      </c>
      <c r="O164" s="38">
        <v>3</v>
      </c>
      <c r="P164" s="38">
        <v>3</v>
      </c>
      <c r="Q164" s="38">
        <v>3</v>
      </c>
      <c r="R164" s="38">
        <v>3</v>
      </c>
      <c r="S164" s="38">
        <v>1</v>
      </c>
      <c r="T164" s="40">
        <f t="shared" si="21"/>
        <v>13</v>
      </c>
      <c r="U164" s="47" t="s">
        <v>533</v>
      </c>
      <c r="V164" s="39">
        <v>150</v>
      </c>
      <c r="W164" s="39" t="s">
        <v>70</v>
      </c>
      <c r="X164" s="39" t="s">
        <v>71</v>
      </c>
      <c r="Y164" s="49">
        <v>2</v>
      </c>
      <c r="Z164" s="49">
        <v>3</v>
      </c>
      <c r="AA164" s="49">
        <v>3</v>
      </c>
      <c r="AB164" s="49"/>
      <c r="AC164" s="40">
        <f t="shared" si="6"/>
        <v>8</v>
      </c>
      <c r="AD164" s="135">
        <f t="shared" si="2"/>
        <v>21</v>
      </c>
      <c r="AE164" s="39" t="s">
        <v>79</v>
      </c>
      <c r="AF164" s="39"/>
      <c r="AG164" s="56"/>
      <c r="AH164" s="56"/>
    </row>
    <row r="165" spans="1:34" s="134" customFormat="1" ht="130.19999999999999" x14ac:dyDescent="0.25">
      <c r="A165" s="38" t="s">
        <v>31</v>
      </c>
      <c r="B165" s="39" t="s">
        <v>39</v>
      </c>
      <c r="C165" s="39" t="s">
        <v>43</v>
      </c>
      <c r="D165" s="40" t="s">
        <v>44</v>
      </c>
      <c r="E165" s="39" t="s">
        <v>47</v>
      </c>
      <c r="F165" s="39" t="s">
        <v>55</v>
      </c>
      <c r="G165" s="39" t="s">
        <v>1502</v>
      </c>
      <c r="H165" s="39" t="s">
        <v>1502</v>
      </c>
      <c r="I165" s="39" t="s">
        <v>1502</v>
      </c>
      <c r="J165" s="53">
        <v>60000</v>
      </c>
      <c r="K165" s="80">
        <v>85000</v>
      </c>
      <c r="L165" s="39"/>
      <c r="M165" s="45" t="s">
        <v>65</v>
      </c>
      <c r="N165" s="39" t="s">
        <v>66</v>
      </c>
      <c r="O165" s="38">
        <v>3</v>
      </c>
      <c r="P165" s="38">
        <v>3</v>
      </c>
      <c r="Q165" s="38">
        <v>3</v>
      </c>
      <c r="R165" s="38">
        <v>3</v>
      </c>
      <c r="S165" s="38"/>
      <c r="T165" s="40">
        <f t="shared" si="21"/>
        <v>12</v>
      </c>
      <c r="U165" s="47" t="s">
        <v>76</v>
      </c>
      <c r="V165" s="80" t="s">
        <v>77</v>
      </c>
      <c r="W165" s="39" t="s">
        <v>78</v>
      </c>
      <c r="X165" s="39" t="s">
        <v>71</v>
      </c>
      <c r="Y165" s="81" t="s">
        <v>80</v>
      </c>
      <c r="Z165" s="38">
        <v>3</v>
      </c>
      <c r="AA165" s="38">
        <v>3</v>
      </c>
      <c r="AB165" s="49"/>
      <c r="AC165" s="82">
        <f t="shared" si="6"/>
        <v>9</v>
      </c>
      <c r="AD165" s="83">
        <f t="shared" si="2"/>
        <v>21</v>
      </c>
      <c r="AE165" s="39" t="s">
        <v>79</v>
      </c>
      <c r="AF165" s="39"/>
      <c r="AG165" s="56"/>
      <c r="AH165" s="56"/>
    </row>
    <row r="166" spans="1:34" s="134" customFormat="1" ht="186" x14ac:dyDescent="0.25">
      <c r="A166" s="38" t="s">
        <v>489</v>
      </c>
      <c r="B166" s="39" t="s">
        <v>42</v>
      </c>
      <c r="C166" s="39" t="s">
        <v>369</v>
      </c>
      <c r="D166" s="40" t="s">
        <v>490</v>
      </c>
      <c r="E166" s="39" t="s">
        <v>53</v>
      </c>
      <c r="F166" s="39" t="s">
        <v>491</v>
      </c>
      <c r="G166" s="94" t="s">
        <v>492</v>
      </c>
      <c r="H166" s="39" t="s">
        <v>493</v>
      </c>
      <c r="I166" s="39" t="s">
        <v>494</v>
      </c>
      <c r="J166" s="53">
        <f>15.0876373042*2080</f>
        <v>31382.285592736</v>
      </c>
      <c r="K166" s="80">
        <f>20.9618568423*2080</f>
        <v>43600.662231984003</v>
      </c>
      <c r="L166" s="45" t="s">
        <v>495</v>
      </c>
      <c r="M166" s="45">
        <f t="shared" ref="M166:M248" si="22">L166 / 2</f>
        <v>73.5</v>
      </c>
      <c r="N166" s="39" t="s">
        <v>496</v>
      </c>
      <c r="O166" s="38">
        <v>1</v>
      </c>
      <c r="P166" s="38">
        <v>1</v>
      </c>
      <c r="Q166" s="38">
        <v>3</v>
      </c>
      <c r="R166" s="38">
        <v>3</v>
      </c>
      <c r="S166" s="38">
        <v>1</v>
      </c>
      <c r="T166" s="40">
        <f t="shared" si="21"/>
        <v>9</v>
      </c>
      <c r="U166" s="47" t="s">
        <v>497</v>
      </c>
      <c r="V166" s="39" t="s">
        <v>1535</v>
      </c>
      <c r="W166" s="39" t="s">
        <v>70</v>
      </c>
      <c r="X166" s="39" t="s">
        <v>72</v>
      </c>
      <c r="Y166" s="49">
        <v>3</v>
      </c>
      <c r="Z166" s="49">
        <v>3</v>
      </c>
      <c r="AA166" s="49">
        <v>3</v>
      </c>
      <c r="AB166" s="49"/>
      <c r="AC166" s="40">
        <f t="shared" si="6"/>
        <v>9</v>
      </c>
      <c r="AD166" s="135">
        <f t="shared" si="2"/>
        <v>18</v>
      </c>
      <c r="AE166" s="39" t="s">
        <v>79</v>
      </c>
      <c r="AF166" s="39"/>
      <c r="AG166" s="56"/>
      <c r="AH166" s="56"/>
    </row>
    <row r="167" spans="1:34" s="134" customFormat="1" ht="260.39999999999998" x14ac:dyDescent="0.25">
      <c r="A167" s="38" t="s">
        <v>498</v>
      </c>
      <c r="B167" s="39" t="s">
        <v>42</v>
      </c>
      <c r="C167" s="39" t="s">
        <v>369</v>
      </c>
      <c r="D167" s="40" t="s">
        <v>499</v>
      </c>
      <c r="E167" s="39" t="s">
        <v>53</v>
      </c>
      <c r="F167" s="39" t="s">
        <v>500</v>
      </c>
      <c r="G167" s="94" t="s">
        <v>501</v>
      </c>
      <c r="H167" s="39" t="s">
        <v>502</v>
      </c>
      <c r="I167" s="39" t="s">
        <v>494</v>
      </c>
      <c r="J167" s="53">
        <f>17.232644843*2080</f>
        <v>35843.901273439995</v>
      </c>
      <c r="K167" s="80">
        <f>23.3394030055*2080</f>
        <v>48545.958251439995</v>
      </c>
      <c r="L167" s="45" t="s">
        <v>505</v>
      </c>
      <c r="M167" s="45">
        <f t="shared" si="22"/>
        <v>3059.5</v>
      </c>
      <c r="N167" s="39" t="s">
        <v>506</v>
      </c>
      <c r="O167" s="38">
        <v>1</v>
      </c>
      <c r="P167" s="38">
        <v>3</v>
      </c>
      <c r="Q167" s="38">
        <v>3</v>
      </c>
      <c r="R167" s="38">
        <v>3</v>
      </c>
      <c r="S167" s="38">
        <v>1</v>
      </c>
      <c r="T167" s="40">
        <f t="shared" si="21"/>
        <v>11</v>
      </c>
      <c r="U167" s="47" t="s">
        <v>507</v>
      </c>
      <c r="V167" s="39" t="s">
        <v>1535</v>
      </c>
      <c r="W167" s="39" t="s">
        <v>70</v>
      </c>
      <c r="X167" s="39" t="s">
        <v>72</v>
      </c>
      <c r="Y167" s="49">
        <v>3</v>
      </c>
      <c r="Z167" s="49">
        <v>3</v>
      </c>
      <c r="AA167" s="49">
        <v>3</v>
      </c>
      <c r="AB167" s="49"/>
      <c r="AC167" s="40">
        <f t="shared" si="6"/>
        <v>9</v>
      </c>
      <c r="AD167" s="135">
        <f t="shared" si="2"/>
        <v>20</v>
      </c>
      <c r="AE167" s="39" t="s">
        <v>79</v>
      </c>
      <c r="AF167" s="39"/>
      <c r="AG167" s="56"/>
      <c r="AH167" s="56"/>
    </row>
    <row r="168" spans="1:34" s="134" customFormat="1" ht="167.4" x14ac:dyDescent="0.25">
      <c r="A168" s="38" t="s">
        <v>791</v>
      </c>
      <c r="B168" s="39" t="s">
        <v>41</v>
      </c>
      <c r="C168" s="39" t="s">
        <v>369</v>
      </c>
      <c r="D168" s="40" t="s">
        <v>792</v>
      </c>
      <c r="E168" s="39" t="s">
        <v>793</v>
      </c>
      <c r="F168" s="39" t="s">
        <v>794</v>
      </c>
      <c r="G168" s="39">
        <v>51.080100000000002</v>
      </c>
      <c r="H168" s="39" t="s">
        <v>795</v>
      </c>
      <c r="I168" s="39" t="s">
        <v>374</v>
      </c>
      <c r="J168" s="53">
        <v>34777.599999999999</v>
      </c>
      <c r="K168" s="126">
        <v>42411.199999999997</v>
      </c>
      <c r="L168" s="39">
        <v>5934</v>
      </c>
      <c r="M168" s="45">
        <f t="shared" si="22"/>
        <v>2967</v>
      </c>
      <c r="N168" s="39" t="s">
        <v>67</v>
      </c>
      <c r="O168" s="38">
        <v>1</v>
      </c>
      <c r="P168" s="38">
        <v>3</v>
      </c>
      <c r="Q168" s="38">
        <v>3</v>
      </c>
      <c r="R168" s="38">
        <v>3</v>
      </c>
      <c r="S168" s="38">
        <v>1</v>
      </c>
      <c r="T168" s="40">
        <f t="shared" si="21"/>
        <v>11</v>
      </c>
      <c r="U168" s="47" t="s">
        <v>796</v>
      </c>
      <c r="V168" s="39">
        <v>720</v>
      </c>
      <c r="W168" s="39" t="s">
        <v>142</v>
      </c>
      <c r="X168" s="39" t="s">
        <v>71</v>
      </c>
      <c r="Y168" s="49">
        <v>2</v>
      </c>
      <c r="Z168" s="49">
        <v>1</v>
      </c>
      <c r="AA168" s="49">
        <v>3</v>
      </c>
      <c r="AB168" s="49"/>
      <c r="AC168" s="40">
        <f t="shared" si="6"/>
        <v>6</v>
      </c>
      <c r="AD168" s="135">
        <f t="shared" si="2"/>
        <v>17</v>
      </c>
      <c r="AE168" s="39" t="s">
        <v>79</v>
      </c>
      <c r="AF168" s="39"/>
      <c r="AG168" s="56"/>
      <c r="AH168" s="56"/>
    </row>
    <row r="169" spans="1:34" s="134" customFormat="1" ht="204.6" x14ac:dyDescent="0.25">
      <c r="A169" s="38" t="s">
        <v>797</v>
      </c>
      <c r="B169" s="39" t="s">
        <v>41</v>
      </c>
      <c r="C169" s="39" t="s">
        <v>369</v>
      </c>
      <c r="D169" s="40" t="s">
        <v>798</v>
      </c>
      <c r="E169" s="39" t="s">
        <v>799</v>
      </c>
      <c r="F169" s="39" t="s">
        <v>800</v>
      </c>
      <c r="G169" s="39">
        <v>51.071300000000001</v>
      </c>
      <c r="H169" s="39" t="s">
        <v>801</v>
      </c>
      <c r="I169" s="39" t="s">
        <v>374</v>
      </c>
      <c r="J169" s="53">
        <v>33945.599999999999</v>
      </c>
      <c r="K169" s="53">
        <v>67974.399999999994</v>
      </c>
      <c r="L169" s="54">
        <v>1681</v>
      </c>
      <c r="M169" s="45">
        <f t="shared" si="22"/>
        <v>840.5</v>
      </c>
      <c r="N169" s="39" t="s">
        <v>67</v>
      </c>
      <c r="O169" s="38">
        <v>2</v>
      </c>
      <c r="P169" s="38">
        <v>2</v>
      </c>
      <c r="Q169" s="38">
        <v>3</v>
      </c>
      <c r="R169" s="38">
        <v>3</v>
      </c>
      <c r="S169" s="38">
        <v>1</v>
      </c>
      <c r="T169" s="40">
        <f t="shared" si="21"/>
        <v>11</v>
      </c>
      <c r="U169" s="47" t="s">
        <v>802</v>
      </c>
      <c r="V169" s="39">
        <v>630</v>
      </c>
      <c r="W169" s="39" t="s">
        <v>142</v>
      </c>
      <c r="X169" s="39" t="s">
        <v>71</v>
      </c>
      <c r="Y169" s="49">
        <v>3</v>
      </c>
      <c r="Z169" s="49">
        <v>2</v>
      </c>
      <c r="AA169" s="49">
        <v>3</v>
      </c>
      <c r="AB169" s="49"/>
      <c r="AC169" s="40">
        <f t="shared" si="6"/>
        <v>8</v>
      </c>
      <c r="AD169" s="135">
        <f t="shared" si="2"/>
        <v>19</v>
      </c>
      <c r="AE169" s="39" t="s">
        <v>79</v>
      </c>
      <c r="AF169" s="39"/>
      <c r="AG169" s="56"/>
      <c r="AH169" s="56"/>
    </row>
    <row r="170" spans="1:34" s="134" customFormat="1" ht="167.4" x14ac:dyDescent="0.25">
      <c r="A170" s="38" t="s">
        <v>803</v>
      </c>
      <c r="B170" s="39" t="s">
        <v>41</v>
      </c>
      <c r="C170" s="39" t="s">
        <v>369</v>
      </c>
      <c r="D170" s="40" t="s">
        <v>804</v>
      </c>
      <c r="E170" s="39" t="s">
        <v>805</v>
      </c>
      <c r="F170" s="39" t="s">
        <v>806</v>
      </c>
      <c r="G170" s="39">
        <v>51.060099999999998</v>
      </c>
      <c r="H170" s="39" t="s">
        <v>373</v>
      </c>
      <c r="I170" s="39" t="s">
        <v>807</v>
      </c>
      <c r="J170" s="53">
        <v>35422.400000000001</v>
      </c>
      <c r="K170" s="53">
        <v>52353.599999999999</v>
      </c>
      <c r="L170" s="54">
        <v>2655</v>
      </c>
      <c r="M170" s="45">
        <f t="shared" si="22"/>
        <v>1327.5</v>
      </c>
      <c r="N170" s="39" t="s">
        <v>67</v>
      </c>
      <c r="O170" s="38">
        <v>1</v>
      </c>
      <c r="P170" s="38">
        <v>2</v>
      </c>
      <c r="Q170" s="38">
        <v>3</v>
      </c>
      <c r="R170" s="38">
        <v>2</v>
      </c>
      <c r="S170" s="38">
        <v>1</v>
      </c>
      <c r="T170" s="40">
        <f t="shared" si="21"/>
        <v>9</v>
      </c>
      <c r="U170" s="47" t="s">
        <v>375</v>
      </c>
      <c r="V170" s="39">
        <v>600</v>
      </c>
      <c r="W170" s="39" t="s">
        <v>142</v>
      </c>
      <c r="X170" s="39" t="s">
        <v>71</v>
      </c>
      <c r="Y170" s="49">
        <v>3</v>
      </c>
      <c r="Z170" s="49">
        <v>2</v>
      </c>
      <c r="AA170" s="49">
        <v>3</v>
      </c>
      <c r="AB170" s="49"/>
      <c r="AC170" s="40">
        <f t="shared" si="6"/>
        <v>8</v>
      </c>
      <c r="AD170" s="135">
        <f t="shared" si="2"/>
        <v>17</v>
      </c>
      <c r="AE170" s="39" t="s">
        <v>79</v>
      </c>
      <c r="AF170" s="39"/>
      <c r="AG170" s="56"/>
      <c r="AH170" s="56"/>
    </row>
    <row r="171" spans="1:34" s="134" customFormat="1" ht="204.6" x14ac:dyDescent="0.25">
      <c r="A171" s="38" t="s">
        <v>808</v>
      </c>
      <c r="B171" s="39" t="s">
        <v>41</v>
      </c>
      <c r="C171" s="39" t="s">
        <v>369</v>
      </c>
      <c r="D171" s="40" t="s">
        <v>809</v>
      </c>
      <c r="E171" s="39" t="s">
        <v>793</v>
      </c>
      <c r="F171" s="39" t="s">
        <v>810</v>
      </c>
      <c r="G171" s="39">
        <v>51.071199999999997</v>
      </c>
      <c r="H171" s="39" t="s">
        <v>801</v>
      </c>
      <c r="I171" s="39" t="s">
        <v>374</v>
      </c>
      <c r="J171" s="53">
        <v>33945.599999999999</v>
      </c>
      <c r="K171" s="53">
        <v>67974.399999999994</v>
      </c>
      <c r="L171" s="54">
        <v>1681</v>
      </c>
      <c r="M171" s="45">
        <f t="shared" si="22"/>
        <v>840.5</v>
      </c>
      <c r="N171" s="39" t="s">
        <v>67</v>
      </c>
      <c r="O171" s="38">
        <v>2</v>
      </c>
      <c r="P171" s="38">
        <v>2</v>
      </c>
      <c r="Q171" s="38">
        <v>3</v>
      </c>
      <c r="R171" s="38">
        <v>3</v>
      </c>
      <c r="S171" s="38">
        <v>1</v>
      </c>
      <c r="T171" s="40">
        <f t="shared" si="21"/>
        <v>11</v>
      </c>
      <c r="U171" s="47" t="s">
        <v>802</v>
      </c>
      <c r="V171" s="39">
        <v>360</v>
      </c>
      <c r="W171" s="39" t="s">
        <v>142</v>
      </c>
      <c r="X171" s="39" t="s">
        <v>71</v>
      </c>
      <c r="Y171" s="49">
        <v>3</v>
      </c>
      <c r="Z171" s="49">
        <v>3</v>
      </c>
      <c r="AA171" s="49">
        <v>3</v>
      </c>
      <c r="AB171" s="49"/>
      <c r="AC171" s="40">
        <f t="shared" si="6"/>
        <v>9</v>
      </c>
      <c r="AD171" s="135">
        <f t="shared" si="2"/>
        <v>20</v>
      </c>
      <c r="AE171" s="39" t="s">
        <v>79</v>
      </c>
      <c r="AF171" s="39"/>
      <c r="AG171" s="56"/>
      <c r="AH171" s="56"/>
    </row>
    <row r="172" spans="1:34" s="134" customFormat="1" ht="167.4" x14ac:dyDescent="0.25">
      <c r="A172" s="38" t="s">
        <v>811</v>
      </c>
      <c r="B172" s="39" t="s">
        <v>41</v>
      </c>
      <c r="C172" s="39" t="s">
        <v>369</v>
      </c>
      <c r="D172" s="40" t="s">
        <v>812</v>
      </c>
      <c r="E172" s="39" t="s">
        <v>813</v>
      </c>
      <c r="F172" s="39" t="s">
        <v>794</v>
      </c>
      <c r="G172" s="39">
        <v>51.080100000000002</v>
      </c>
      <c r="H172" s="39" t="s">
        <v>795</v>
      </c>
      <c r="I172" s="39" t="s">
        <v>374</v>
      </c>
      <c r="J172" s="53">
        <v>34777.599999999999</v>
      </c>
      <c r="K172" s="126">
        <v>56950.400000000001</v>
      </c>
      <c r="L172" s="39">
        <v>5934</v>
      </c>
      <c r="M172" s="45">
        <f t="shared" si="22"/>
        <v>2967</v>
      </c>
      <c r="N172" s="39" t="s">
        <v>67</v>
      </c>
      <c r="O172" s="38">
        <v>1</v>
      </c>
      <c r="P172" s="38">
        <v>3</v>
      </c>
      <c r="Q172" s="38">
        <v>3</v>
      </c>
      <c r="R172" s="38">
        <v>3</v>
      </c>
      <c r="S172" s="38">
        <v>1</v>
      </c>
      <c r="T172" s="40">
        <f t="shared" si="21"/>
        <v>11</v>
      </c>
      <c r="U172" s="47" t="s">
        <v>796</v>
      </c>
      <c r="V172" s="39">
        <v>720</v>
      </c>
      <c r="W172" s="39" t="s">
        <v>142</v>
      </c>
      <c r="X172" s="39" t="s">
        <v>71</v>
      </c>
      <c r="Y172" s="49">
        <v>2</v>
      </c>
      <c r="Z172" s="49">
        <v>1</v>
      </c>
      <c r="AA172" s="49">
        <v>3</v>
      </c>
      <c r="AB172" s="49"/>
      <c r="AC172" s="40">
        <f t="shared" si="6"/>
        <v>6</v>
      </c>
      <c r="AD172" s="135">
        <f t="shared" si="2"/>
        <v>17</v>
      </c>
      <c r="AE172" s="39" t="s">
        <v>79</v>
      </c>
      <c r="AF172" s="39"/>
      <c r="AG172" s="56"/>
      <c r="AH172" s="56"/>
    </row>
    <row r="173" spans="1:34" s="134" customFormat="1" ht="167.4" x14ac:dyDescent="0.25">
      <c r="A173" s="38" t="s">
        <v>814</v>
      </c>
      <c r="B173" s="39" t="s">
        <v>41</v>
      </c>
      <c r="C173" s="39" t="s">
        <v>369</v>
      </c>
      <c r="D173" s="40" t="s">
        <v>815</v>
      </c>
      <c r="E173" s="39" t="s">
        <v>816</v>
      </c>
      <c r="F173" s="39" t="s">
        <v>817</v>
      </c>
      <c r="G173" s="39">
        <v>51.3902</v>
      </c>
      <c r="H173" s="39" t="s">
        <v>818</v>
      </c>
      <c r="I173" s="39" t="s">
        <v>374</v>
      </c>
      <c r="J173" s="53">
        <v>31907.200000000001</v>
      </c>
      <c r="K173" s="126">
        <v>56243.199999999997</v>
      </c>
      <c r="L173" s="39">
        <v>3299</v>
      </c>
      <c r="M173" s="45">
        <f t="shared" si="22"/>
        <v>1649.5</v>
      </c>
      <c r="N173" s="39" t="s">
        <v>67</v>
      </c>
      <c r="O173" s="38">
        <v>1</v>
      </c>
      <c r="P173" s="38">
        <v>2</v>
      </c>
      <c r="Q173" s="38">
        <v>3</v>
      </c>
      <c r="R173" s="38">
        <v>3</v>
      </c>
      <c r="S173" s="38">
        <v>1</v>
      </c>
      <c r="T173" s="40">
        <f t="shared" si="21"/>
        <v>10</v>
      </c>
      <c r="U173" s="47" t="s">
        <v>819</v>
      </c>
      <c r="V173" s="39">
        <v>114</v>
      </c>
      <c r="W173" s="39" t="s">
        <v>78</v>
      </c>
      <c r="X173" s="39" t="s">
        <v>820</v>
      </c>
      <c r="Y173" s="49">
        <v>2</v>
      </c>
      <c r="Z173" s="49">
        <v>2</v>
      </c>
      <c r="AA173" s="49">
        <v>3</v>
      </c>
      <c r="AB173" s="49"/>
      <c r="AC173" s="40">
        <f t="shared" si="6"/>
        <v>7</v>
      </c>
      <c r="AD173" s="135">
        <f t="shared" si="2"/>
        <v>17</v>
      </c>
      <c r="AE173" s="39" t="s">
        <v>79</v>
      </c>
      <c r="AF173" s="39"/>
      <c r="AG173" s="56"/>
      <c r="AH173" s="56"/>
    </row>
    <row r="174" spans="1:34" s="134" customFormat="1" ht="167.4" x14ac:dyDescent="0.25">
      <c r="A174" s="38" t="s">
        <v>821</v>
      </c>
      <c r="B174" s="39" t="s">
        <v>41</v>
      </c>
      <c r="C174" s="39" t="s">
        <v>369</v>
      </c>
      <c r="D174" s="40" t="s">
        <v>822</v>
      </c>
      <c r="E174" s="39" t="s">
        <v>793</v>
      </c>
      <c r="F174" s="39" t="s">
        <v>823</v>
      </c>
      <c r="G174" s="39">
        <v>51.100900000000003</v>
      </c>
      <c r="H174" s="39" t="s">
        <v>824</v>
      </c>
      <c r="I174" s="39" t="s">
        <v>825</v>
      </c>
      <c r="J174" s="53">
        <v>37419.199999999997</v>
      </c>
      <c r="K174" s="53">
        <v>56950.400000000001</v>
      </c>
      <c r="L174" s="54">
        <v>1559</v>
      </c>
      <c r="M174" s="45">
        <f t="shared" si="22"/>
        <v>779.5</v>
      </c>
      <c r="N174" s="39" t="s">
        <v>67</v>
      </c>
      <c r="O174" s="38">
        <v>1</v>
      </c>
      <c r="P174" s="38">
        <v>2</v>
      </c>
      <c r="Q174" s="38">
        <v>3</v>
      </c>
      <c r="R174" s="38">
        <v>3</v>
      </c>
      <c r="S174" s="38">
        <v>1</v>
      </c>
      <c r="T174" s="40">
        <f t="shared" si="21"/>
        <v>10</v>
      </c>
      <c r="U174" s="47" t="s">
        <v>826</v>
      </c>
      <c r="V174" s="39">
        <v>90</v>
      </c>
      <c r="W174" s="39" t="s">
        <v>78</v>
      </c>
      <c r="X174" s="39" t="s">
        <v>820</v>
      </c>
      <c r="Y174" s="49">
        <v>3</v>
      </c>
      <c r="Z174" s="49">
        <v>2</v>
      </c>
      <c r="AA174" s="49">
        <v>3</v>
      </c>
      <c r="AB174" s="49"/>
      <c r="AC174" s="40">
        <f t="shared" si="6"/>
        <v>8</v>
      </c>
      <c r="AD174" s="135">
        <f t="shared" si="2"/>
        <v>18</v>
      </c>
      <c r="AE174" s="39" t="s">
        <v>79</v>
      </c>
      <c r="AF174" s="39"/>
      <c r="AG174" s="56"/>
      <c r="AH174" s="56"/>
    </row>
    <row r="175" spans="1:34" s="134" customFormat="1" ht="204.6" x14ac:dyDescent="0.25">
      <c r="A175" s="38" t="s">
        <v>827</v>
      </c>
      <c r="B175" s="39" t="s">
        <v>41</v>
      </c>
      <c r="C175" s="39" t="s">
        <v>369</v>
      </c>
      <c r="D175" s="40" t="s">
        <v>828</v>
      </c>
      <c r="E175" s="39" t="s">
        <v>829</v>
      </c>
      <c r="F175" s="39" t="s">
        <v>800</v>
      </c>
      <c r="G175" s="39">
        <v>51.071300000000001</v>
      </c>
      <c r="H175" s="39" t="s">
        <v>830</v>
      </c>
      <c r="I175" s="39" t="s">
        <v>374</v>
      </c>
      <c r="J175" s="53">
        <v>33945.599999999999</v>
      </c>
      <c r="K175" s="53">
        <v>67974.399999999994</v>
      </c>
      <c r="L175" s="54">
        <v>1417</v>
      </c>
      <c r="M175" s="45">
        <f t="shared" si="22"/>
        <v>708.5</v>
      </c>
      <c r="N175" s="39" t="s">
        <v>67</v>
      </c>
      <c r="O175" s="38">
        <v>2</v>
      </c>
      <c r="P175" s="38">
        <v>2</v>
      </c>
      <c r="Q175" s="38">
        <v>3</v>
      </c>
      <c r="R175" s="38">
        <v>3</v>
      </c>
      <c r="S175" s="38">
        <v>1</v>
      </c>
      <c r="T175" s="40">
        <f t="shared" si="21"/>
        <v>11</v>
      </c>
      <c r="U175" s="47" t="s">
        <v>802</v>
      </c>
      <c r="V175" s="39">
        <v>630</v>
      </c>
      <c r="W175" s="39" t="s">
        <v>142</v>
      </c>
      <c r="X175" s="39" t="s">
        <v>71</v>
      </c>
      <c r="Y175" s="49">
        <v>2</v>
      </c>
      <c r="Z175" s="49">
        <v>2</v>
      </c>
      <c r="AA175" s="49">
        <v>3</v>
      </c>
      <c r="AB175" s="49"/>
      <c r="AC175" s="40">
        <f t="shared" si="6"/>
        <v>7</v>
      </c>
      <c r="AD175" s="135">
        <f t="shared" si="2"/>
        <v>18</v>
      </c>
      <c r="AE175" s="39" t="s">
        <v>79</v>
      </c>
      <c r="AF175" s="39"/>
      <c r="AG175" s="56"/>
      <c r="AH175" s="56"/>
    </row>
    <row r="176" spans="1:34" s="134" customFormat="1" ht="204.6" x14ac:dyDescent="0.25">
      <c r="A176" s="38" t="s">
        <v>831</v>
      </c>
      <c r="B176" s="39" t="s">
        <v>41</v>
      </c>
      <c r="C176" s="39" t="s">
        <v>369</v>
      </c>
      <c r="D176" s="40" t="s">
        <v>832</v>
      </c>
      <c r="E176" s="39" t="s">
        <v>829</v>
      </c>
      <c r="F176" s="39" t="s">
        <v>800</v>
      </c>
      <c r="G176" s="39">
        <v>51.071300000000001</v>
      </c>
      <c r="H176" s="39" t="s">
        <v>830</v>
      </c>
      <c r="I176" s="39" t="s">
        <v>374</v>
      </c>
      <c r="J176" s="53">
        <v>33945.599999999999</v>
      </c>
      <c r="K176" s="53">
        <v>67974.399999999994</v>
      </c>
      <c r="L176" s="54">
        <v>1417</v>
      </c>
      <c r="M176" s="45">
        <f t="shared" si="22"/>
        <v>708.5</v>
      </c>
      <c r="N176" s="39" t="s">
        <v>67</v>
      </c>
      <c r="O176" s="38">
        <v>2</v>
      </c>
      <c r="P176" s="38">
        <v>2</v>
      </c>
      <c r="Q176" s="38">
        <v>3</v>
      </c>
      <c r="R176" s="38">
        <v>3</v>
      </c>
      <c r="S176" s="38">
        <v>1</v>
      </c>
      <c r="T176" s="40">
        <f t="shared" si="21"/>
        <v>11</v>
      </c>
      <c r="U176" s="47" t="s">
        <v>802</v>
      </c>
      <c r="V176" s="39">
        <v>630</v>
      </c>
      <c r="W176" s="39" t="s">
        <v>142</v>
      </c>
      <c r="X176" s="39" t="s">
        <v>71</v>
      </c>
      <c r="Y176" s="49">
        <v>3</v>
      </c>
      <c r="Z176" s="49">
        <v>2</v>
      </c>
      <c r="AA176" s="49">
        <v>3</v>
      </c>
      <c r="AB176" s="49"/>
      <c r="AC176" s="40">
        <f t="shared" si="6"/>
        <v>8</v>
      </c>
      <c r="AD176" s="135">
        <f t="shared" si="2"/>
        <v>19</v>
      </c>
      <c r="AE176" s="39" t="s">
        <v>79</v>
      </c>
      <c r="AF176" s="39"/>
      <c r="AG176" s="56"/>
      <c r="AH176" s="56"/>
    </row>
    <row r="177" spans="1:34" s="134" customFormat="1" ht="167.4" x14ac:dyDescent="0.25">
      <c r="A177" s="38" t="s">
        <v>833</v>
      </c>
      <c r="B177" s="39" t="s">
        <v>41</v>
      </c>
      <c r="C177" s="39" t="s">
        <v>369</v>
      </c>
      <c r="D177" s="40" t="s">
        <v>834</v>
      </c>
      <c r="E177" s="39" t="s">
        <v>835</v>
      </c>
      <c r="F177" s="39" t="s">
        <v>836</v>
      </c>
      <c r="G177" s="39">
        <v>51.090899999999998</v>
      </c>
      <c r="H177" s="39" t="s">
        <v>837</v>
      </c>
      <c r="I177" s="39" t="s">
        <v>825</v>
      </c>
      <c r="J177" s="53">
        <v>35859.199999999997</v>
      </c>
      <c r="K177" s="53">
        <v>72592</v>
      </c>
      <c r="L177" s="54">
        <v>1476</v>
      </c>
      <c r="M177" s="45">
        <f t="shared" si="22"/>
        <v>738</v>
      </c>
      <c r="N177" s="39" t="s">
        <v>67</v>
      </c>
      <c r="O177" s="38">
        <v>2</v>
      </c>
      <c r="P177" s="38">
        <v>2</v>
      </c>
      <c r="Q177" s="38">
        <v>3</v>
      </c>
      <c r="R177" s="38">
        <v>3</v>
      </c>
      <c r="S177" s="38">
        <v>1</v>
      </c>
      <c r="T177" s="40">
        <f t="shared" si="21"/>
        <v>11</v>
      </c>
      <c r="U177" s="47" t="s">
        <v>838</v>
      </c>
      <c r="V177" s="39">
        <v>660</v>
      </c>
      <c r="W177" s="39" t="s">
        <v>142</v>
      </c>
      <c r="X177" s="39" t="s">
        <v>839</v>
      </c>
      <c r="Y177" s="49">
        <v>2</v>
      </c>
      <c r="Z177" s="49">
        <v>2</v>
      </c>
      <c r="AA177" s="49">
        <v>2</v>
      </c>
      <c r="AB177" s="49"/>
      <c r="AC177" s="40">
        <f t="shared" si="6"/>
        <v>6</v>
      </c>
      <c r="AD177" s="135">
        <f t="shared" si="2"/>
        <v>17</v>
      </c>
      <c r="AE177" s="39" t="s">
        <v>79</v>
      </c>
      <c r="AF177" s="39"/>
      <c r="AG177" s="56"/>
      <c r="AH177" s="56"/>
    </row>
    <row r="178" spans="1:34" s="134" customFormat="1" ht="167.4" x14ac:dyDescent="0.25">
      <c r="A178" s="38" t="s">
        <v>840</v>
      </c>
      <c r="B178" s="39" t="s">
        <v>41</v>
      </c>
      <c r="C178" s="39" t="s">
        <v>369</v>
      </c>
      <c r="D178" s="40" t="s">
        <v>841</v>
      </c>
      <c r="E178" s="39" t="s">
        <v>842</v>
      </c>
      <c r="F178" s="39" t="s">
        <v>500</v>
      </c>
      <c r="G178" s="94" t="s">
        <v>501</v>
      </c>
      <c r="H178" s="39" t="s">
        <v>502</v>
      </c>
      <c r="I178" s="39" t="s">
        <v>494</v>
      </c>
      <c r="J178" s="53">
        <f>17.232644843*2080</f>
        <v>35843.901273439995</v>
      </c>
      <c r="K178" s="80">
        <f>23.3394030055*2080</f>
        <v>48545.958251439995</v>
      </c>
      <c r="L178" s="45" t="s">
        <v>505</v>
      </c>
      <c r="M178" s="45">
        <f t="shared" si="22"/>
        <v>3059.5</v>
      </c>
      <c r="N178" s="39" t="s">
        <v>67</v>
      </c>
      <c r="O178" s="38">
        <v>1</v>
      </c>
      <c r="P178" s="38">
        <v>3</v>
      </c>
      <c r="Q178" s="38">
        <v>3</v>
      </c>
      <c r="R178" s="38">
        <v>3</v>
      </c>
      <c r="S178" s="38">
        <v>1</v>
      </c>
      <c r="T178" s="40">
        <f t="shared" si="21"/>
        <v>11</v>
      </c>
      <c r="U178" s="47" t="s">
        <v>397</v>
      </c>
      <c r="V178" s="39">
        <v>360</v>
      </c>
      <c r="W178" s="39" t="s">
        <v>142</v>
      </c>
      <c r="X178" s="39" t="s">
        <v>71</v>
      </c>
      <c r="Y178" s="49">
        <v>3</v>
      </c>
      <c r="Z178" s="49">
        <v>3</v>
      </c>
      <c r="AA178" s="49">
        <v>3</v>
      </c>
      <c r="AB178" s="49"/>
      <c r="AC178" s="40">
        <f t="shared" si="6"/>
        <v>9</v>
      </c>
      <c r="AD178" s="135">
        <f t="shared" si="2"/>
        <v>20</v>
      </c>
      <c r="AE178" s="39" t="s">
        <v>79</v>
      </c>
      <c r="AF178" s="39"/>
      <c r="AG178" s="56"/>
      <c r="AH178" s="56"/>
    </row>
    <row r="179" spans="1:34" s="134" customFormat="1" ht="167.4" x14ac:dyDescent="0.25">
      <c r="A179" s="38" t="s">
        <v>843</v>
      </c>
      <c r="B179" s="39" t="s">
        <v>41</v>
      </c>
      <c r="C179" s="39" t="s">
        <v>369</v>
      </c>
      <c r="D179" s="40" t="s">
        <v>844</v>
      </c>
      <c r="E179" s="39" t="s">
        <v>845</v>
      </c>
      <c r="F179" s="39" t="s">
        <v>823</v>
      </c>
      <c r="G179" s="39">
        <v>51.100900000000003</v>
      </c>
      <c r="H179" s="39" t="s">
        <v>824</v>
      </c>
      <c r="I179" s="39" t="s">
        <v>846</v>
      </c>
      <c r="J179" s="53">
        <v>35651.199999999997</v>
      </c>
      <c r="K179" s="53">
        <v>50564.800000000003</v>
      </c>
      <c r="L179" s="54">
        <v>1559</v>
      </c>
      <c r="M179" s="45">
        <f t="shared" si="22"/>
        <v>779.5</v>
      </c>
      <c r="N179" s="39" t="s">
        <v>67</v>
      </c>
      <c r="O179" s="38">
        <v>1</v>
      </c>
      <c r="P179" s="38">
        <v>2</v>
      </c>
      <c r="Q179" s="38">
        <v>3</v>
      </c>
      <c r="R179" s="38">
        <v>3</v>
      </c>
      <c r="S179" s="38">
        <v>1</v>
      </c>
      <c r="T179" s="40">
        <f t="shared" si="21"/>
        <v>10</v>
      </c>
      <c r="U179" s="47" t="s">
        <v>826</v>
      </c>
      <c r="V179" s="39">
        <v>390</v>
      </c>
      <c r="W179" s="39" t="s">
        <v>142</v>
      </c>
      <c r="X179" s="39" t="s">
        <v>71</v>
      </c>
      <c r="Y179" s="49">
        <v>2</v>
      </c>
      <c r="Z179" s="49">
        <v>3</v>
      </c>
      <c r="AA179" s="49">
        <v>3</v>
      </c>
      <c r="AB179" s="49"/>
      <c r="AC179" s="40">
        <f t="shared" si="6"/>
        <v>8</v>
      </c>
      <c r="AD179" s="135">
        <f t="shared" si="2"/>
        <v>18</v>
      </c>
      <c r="AE179" s="39" t="s">
        <v>79</v>
      </c>
      <c r="AF179" s="39"/>
      <c r="AG179" s="56"/>
      <c r="AH179" s="56"/>
    </row>
    <row r="180" spans="1:34" s="134" customFormat="1" ht="167.4" x14ac:dyDescent="0.25">
      <c r="A180" s="38" t="s">
        <v>847</v>
      </c>
      <c r="B180" s="39" t="s">
        <v>41</v>
      </c>
      <c r="C180" s="39" t="s">
        <v>369</v>
      </c>
      <c r="D180" s="40" t="s">
        <v>848</v>
      </c>
      <c r="E180" s="39" t="s">
        <v>849</v>
      </c>
      <c r="F180" s="39" t="s">
        <v>850</v>
      </c>
      <c r="G180" s="39">
        <v>51.091099999999997</v>
      </c>
      <c r="H180" s="39" t="s">
        <v>851</v>
      </c>
      <c r="I180" s="39" t="s">
        <v>825</v>
      </c>
      <c r="J180" s="53">
        <v>35859.199999999997</v>
      </c>
      <c r="K180" s="53">
        <v>72592</v>
      </c>
      <c r="L180" s="54">
        <v>4772</v>
      </c>
      <c r="M180" s="45">
        <f t="shared" si="22"/>
        <v>2386</v>
      </c>
      <c r="N180" s="39" t="s">
        <v>67</v>
      </c>
      <c r="O180" s="38">
        <v>1</v>
      </c>
      <c r="P180" s="38">
        <v>2</v>
      </c>
      <c r="Q180" s="38">
        <v>3</v>
      </c>
      <c r="R180" s="38">
        <v>3</v>
      </c>
      <c r="S180" s="38">
        <v>1</v>
      </c>
      <c r="T180" s="40">
        <f t="shared" si="21"/>
        <v>10</v>
      </c>
      <c r="U180" s="47" t="s">
        <v>852</v>
      </c>
      <c r="V180" s="39">
        <v>345</v>
      </c>
      <c r="W180" s="39" t="s">
        <v>142</v>
      </c>
      <c r="X180" s="39" t="s">
        <v>853</v>
      </c>
      <c r="Y180" s="49">
        <v>2</v>
      </c>
      <c r="Z180" s="49">
        <v>3</v>
      </c>
      <c r="AA180" s="49">
        <v>2</v>
      </c>
      <c r="AB180" s="49"/>
      <c r="AC180" s="40">
        <f t="shared" si="6"/>
        <v>7</v>
      </c>
      <c r="AD180" s="135">
        <f t="shared" si="2"/>
        <v>17</v>
      </c>
      <c r="AE180" s="39" t="s">
        <v>79</v>
      </c>
      <c r="AF180" s="39"/>
      <c r="AG180" s="56"/>
      <c r="AH180" s="56"/>
    </row>
    <row r="181" spans="1:34" s="134" customFormat="1" ht="167.4" x14ac:dyDescent="0.25">
      <c r="A181" s="38" t="s">
        <v>854</v>
      </c>
      <c r="B181" s="39" t="s">
        <v>41</v>
      </c>
      <c r="C181" s="39" t="s">
        <v>369</v>
      </c>
      <c r="D181" s="40" t="s">
        <v>855</v>
      </c>
      <c r="E181" s="39" t="s">
        <v>856</v>
      </c>
      <c r="F181" s="39" t="s">
        <v>806</v>
      </c>
      <c r="G181" s="39">
        <v>51.060099999999998</v>
      </c>
      <c r="H181" s="39" t="s">
        <v>373</v>
      </c>
      <c r="I181" s="39" t="s">
        <v>374</v>
      </c>
      <c r="J181" s="53">
        <v>35422.400000000001</v>
      </c>
      <c r="K181" s="126">
        <v>52353.599999999999</v>
      </c>
      <c r="L181" s="39">
        <v>2655</v>
      </c>
      <c r="M181" s="45">
        <f t="shared" si="22"/>
        <v>1327.5</v>
      </c>
      <c r="N181" s="39" t="s">
        <v>67</v>
      </c>
      <c r="O181" s="38">
        <v>1</v>
      </c>
      <c r="P181" s="38">
        <v>2</v>
      </c>
      <c r="Q181" s="38">
        <v>3</v>
      </c>
      <c r="R181" s="38">
        <v>2</v>
      </c>
      <c r="S181" s="38">
        <v>1</v>
      </c>
      <c r="T181" s="40">
        <f t="shared" si="21"/>
        <v>9</v>
      </c>
      <c r="U181" s="47" t="s">
        <v>375</v>
      </c>
      <c r="V181" s="39">
        <v>600</v>
      </c>
      <c r="W181" s="39" t="s">
        <v>142</v>
      </c>
      <c r="X181" s="39" t="s">
        <v>71</v>
      </c>
      <c r="Y181" s="49">
        <v>3</v>
      </c>
      <c r="Z181" s="49">
        <v>2</v>
      </c>
      <c r="AA181" s="49">
        <v>3</v>
      </c>
      <c r="AB181" s="49"/>
      <c r="AC181" s="40">
        <f t="shared" si="6"/>
        <v>8</v>
      </c>
      <c r="AD181" s="135">
        <f t="shared" si="2"/>
        <v>17</v>
      </c>
      <c r="AE181" s="39" t="s">
        <v>79</v>
      </c>
      <c r="AF181" s="39"/>
      <c r="AG181" s="56"/>
      <c r="AH181" s="56"/>
    </row>
    <row r="182" spans="1:34" s="134" customFormat="1" ht="167.4" x14ac:dyDescent="0.25">
      <c r="A182" s="38" t="s">
        <v>857</v>
      </c>
      <c r="B182" s="39" t="s">
        <v>41</v>
      </c>
      <c r="C182" s="39" t="s">
        <v>369</v>
      </c>
      <c r="D182" s="40" t="s">
        <v>858</v>
      </c>
      <c r="E182" s="39" t="s">
        <v>856</v>
      </c>
      <c r="F182" s="39" t="s">
        <v>794</v>
      </c>
      <c r="G182" s="39">
        <v>51.080100000000002</v>
      </c>
      <c r="H182" s="39" t="s">
        <v>795</v>
      </c>
      <c r="I182" s="39" t="s">
        <v>374</v>
      </c>
      <c r="J182" s="53">
        <v>34777.599999999999</v>
      </c>
      <c r="K182" s="53">
        <v>56950.400000000001</v>
      </c>
      <c r="L182" s="39">
        <v>5934</v>
      </c>
      <c r="M182" s="45">
        <f t="shared" si="22"/>
        <v>2967</v>
      </c>
      <c r="N182" s="39" t="s">
        <v>67</v>
      </c>
      <c r="O182" s="38">
        <v>1</v>
      </c>
      <c r="P182" s="38">
        <v>3</v>
      </c>
      <c r="Q182" s="38">
        <v>3</v>
      </c>
      <c r="R182" s="38">
        <v>3</v>
      </c>
      <c r="S182" s="38">
        <v>1</v>
      </c>
      <c r="T182" s="40">
        <f t="shared" si="21"/>
        <v>11</v>
      </c>
      <c r="U182" s="47" t="s">
        <v>796</v>
      </c>
      <c r="V182" s="39">
        <v>720</v>
      </c>
      <c r="W182" s="39" t="s">
        <v>142</v>
      </c>
      <c r="X182" s="39" t="s">
        <v>71</v>
      </c>
      <c r="Y182" s="49">
        <v>2</v>
      </c>
      <c r="Z182" s="49">
        <v>1</v>
      </c>
      <c r="AA182" s="49">
        <v>3</v>
      </c>
      <c r="AB182" s="49"/>
      <c r="AC182" s="40">
        <f t="shared" si="6"/>
        <v>6</v>
      </c>
      <c r="AD182" s="135">
        <f t="shared" si="2"/>
        <v>17</v>
      </c>
      <c r="AE182" s="39" t="s">
        <v>79</v>
      </c>
      <c r="AF182" s="39"/>
      <c r="AG182" s="56"/>
      <c r="AH182" s="56"/>
    </row>
    <row r="183" spans="1:34" s="134" customFormat="1" ht="167.4" x14ac:dyDescent="0.25">
      <c r="A183" s="38" t="s">
        <v>859</v>
      </c>
      <c r="B183" s="39" t="s">
        <v>41</v>
      </c>
      <c r="C183" s="39" t="s">
        <v>369</v>
      </c>
      <c r="D183" s="40" t="s">
        <v>860</v>
      </c>
      <c r="E183" s="39" t="s">
        <v>856</v>
      </c>
      <c r="F183" s="39" t="s">
        <v>823</v>
      </c>
      <c r="G183" s="39">
        <v>51.100900000000003</v>
      </c>
      <c r="H183" s="39" t="s">
        <v>824</v>
      </c>
      <c r="I183" s="39" t="s">
        <v>861</v>
      </c>
      <c r="J183" s="53">
        <v>35651.199999999997</v>
      </c>
      <c r="K183" s="53">
        <v>47756.800000000003</v>
      </c>
      <c r="L183" s="54">
        <v>1559</v>
      </c>
      <c r="M183" s="45">
        <f t="shared" si="22"/>
        <v>779.5</v>
      </c>
      <c r="N183" s="39" t="s">
        <v>67</v>
      </c>
      <c r="O183" s="38">
        <v>1</v>
      </c>
      <c r="P183" s="38">
        <v>2</v>
      </c>
      <c r="Q183" s="38">
        <v>3</v>
      </c>
      <c r="R183" s="38">
        <v>3</v>
      </c>
      <c r="S183" s="38">
        <v>1</v>
      </c>
      <c r="T183" s="40">
        <f t="shared" si="21"/>
        <v>10</v>
      </c>
      <c r="U183" s="47" t="s">
        <v>826</v>
      </c>
      <c r="V183" s="39">
        <v>90</v>
      </c>
      <c r="W183" s="39" t="s">
        <v>70</v>
      </c>
      <c r="X183" s="39" t="s">
        <v>71</v>
      </c>
      <c r="Y183" s="49">
        <v>2</v>
      </c>
      <c r="Z183" s="49">
        <v>2</v>
      </c>
      <c r="AA183" s="49">
        <v>3</v>
      </c>
      <c r="AB183" s="49"/>
      <c r="AC183" s="40">
        <f t="shared" si="6"/>
        <v>7</v>
      </c>
      <c r="AD183" s="135">
        <f t="shared" si="2"/>
        <v>17</v>
      </c>
      <c r="AE183" s="39" t="s">
        <v>79</v>
      </c>
      <c r="AF183" s="39"/>
      <c r="AG183" s="56"/>
      <c r="AH183" s="56"/>
    </row>
    <row r="184" spans="1:34" s="134" customFormat="1" ht="130.19999999999999" x14ac:dyDescent="0.25">
      <c r="A184" s="38" t="s">
        <v>862</v>
      </c>
      <c r="B184" s="39" t="s">
        <v>41</v>
      </c>
      <c r="C184" s="39" t="s">
        <v>369</v>
      </c>
      <c r="D184" s="40" t="s">
        <v>863</v>
      </c>
      <c r="E184" s="90" t="s">
        <v>864</v>
      </c>
      <c r="F184" s="90" t="s">
        <v>865</v>
      </c>
      <c r="G184" s="90">
        <v>51.080100000000002</v>
      </c>
      <c r="H184" s="90" t="s">
        <v>795</v>
      </c>
      <c r="I184" s="90" t="s">
        <v>374</v>
      </c>
      <c r="J184" s="100">
        <v>35193.599999999999</v>
      </c>
      <c r="K184" s="100">
        <v>50564.800000000003</v>
      </c>
      <c r="L184" s="101">
        <v>5934</v>
      </c>
      <c r="M184" s="102">
        <f t="shared" si="22"/>
        <v>2967</v>
      </c>
      <c r="N184" s="90" t="s">
        <v>866</v>
      </c>
      <c r="O184" s="49">
        <v>1</v>
      </c>
      <c r="P184" s="49">
        <v>3</v>
      </c>
      <c r="Q184" s="49">
        <v>2</v>
      </c>
      <c r="R184" s="49">
        <v>3</v>
      </c>
      <c r="S184" s="49">
        <v>1</v>
      </c>
      <c r="T184" s="40">
        <f t="shared" si="21"/>
        <v>10</v>
      </c>
      <c r="U184" s="99" t="s">
        <v>796</v>
      </c>
      <c r="V184" s="90" t="s">
        <v>867</v>
      </c>
      <c r="W184" s="90" t="s">
        <v>737</v>
      </c>
      <c r="X184" s="90" t="s">
        <v>738</v>
      </c>
      <c r="Y184" s="38">
        <v>2</v>
      </c>
      <c r="Z184" s="38">
        <v>3</v>
      </c>
      <c r="AA184" s="38">
        <v>3</v>
      </c>
      <c r="AB184" s="38"/>
      <c r="AC184" s="40">
        <f t="shared" si="6"/>
        <v>8</v>
      </c>
      <c r="AD184" s="135">
        <f t="shared" si="2"/>
        <v>18</v>
      </c>
      <c r="AE184" s="39" t="s">
        <v>79</v>
      </c>
      <c r="AF184" s="39"/>
      <c r="AG184" s="56"/>
      <c r="AH184" s="56"/>
    </row>
    <row r="185" spans="1:34" s="134" customFormat="1" ht="130.19999999999999" x14ac:dyDescent="0.25">
      <c r="A185" s="38" t="s">
        <v>1307</v>
      </c>
      <c r="B185" s="39" t="s">
        <v>1228</v>
      </c>
      <c r="C185" s="39" t="s">
        <v>369</v>
      </c>
      <c r="D185" s="40" t="s">
        <v>1308</v>
      </c>
      <c r="E185" s="39" t="s">
        <v>1309</v>
      </c>
      <c r="F185" s="39" t="s">
        <v>1310</v>
      </c>
      <c r="G185" s="39">
        <v>51.080199999999998</v>
      </c>
      <c r="H185" s="39" t="s">
        <v>1311</v>
      </c>
      <c r="I185" s="39" t="s">
        <v>1312</v>
      </c>
      <c r="J185" s="53" t="s">
        <v>1503</v>
      </c>
      <c r="K185" s="126">
        <v>50564.800000000003</v>
      </c>
      <c r="L185" s="39">
        <v>3250</v>
      </c>
      <c r="M185" s="45">
        <f t="shared" si="22"/>
        <v>1625</v>
      </c>
      <c r="N185" s="39" t="s">
        <v>1231</v>
      </c>
      <c r="O185" s="38">
        <v>1</v>
      </c>
      <c r="P185" s="38">
        <v>2</v>
      </c>
      <c r="Q185" s="38">
        <v>3</v>
      </c>
      <c r="R185" s="38">
        <v>2</v>
      </c>
      <c r="S185" s="38">
        <v>1</v>
      </c>
      <c r="T185" s="40">
        <f t="shared" si="21"/>
        <v>9</v>
      </c>
      <c r="U185" s="47" t="s">
        <v>826</v>
      </c>
      <c r="V185" s="39">
        <v>390</v>
      </c>
      <c r="W185" s="39" t="s">
        <v>244</v>
      </c>
      <c r="X185" s="39" t="s">
        <v>71</v>
      </c>
      <c r="Y185" s="49">
        <v>3</v>
      </c>
      <c r="Z185" s="49">
        <v>3</v>
      </c>
      <c r="AA185" s="49">
        <v>3</v>
      </c>
      <c r="AB185" s="49"/>
      <c r="AC185" s="40">
        <f t="shared" si="6"/>
        <v>9</v>
      </c>
      <c r="AD185" s="135">
        <f t="shared" si="2"/>
        <v>18</v>
      </c>
      <c r="AE185" s="39" t="s">
        <v>79</v>
      </c>
      <c r="AF185" s="39"/>
      <c r="AG185" s="56"/>
      <c r="AH185" s="56"/>
    </row>
    <row r="186" spans="1:34" s="134" customFormat="1" ht="111.6" x14ac:dyDescent="0.25">
      <c r="A186" s="38" t="s">
        <v>1313</v>
      </c>
      <c r="B186" s="39" t="s">
        <v>1228</v>
      </c>
      <c r="C186" s="39" t="s">
        <v>369</v>
      </c>
      <c r="D186" s="40" t="s">
        <v>1314</v>
      </c>
      <c r="E186" s="39" t="s">
        <v>1315</v>
      </c>
      <c r="F186" s="39" t="s">
        <v>806</v>
      </c>
      <c r="G186" s="39">
        <v>51.060099999999998</v>
      </c>
      <c r="H186" s="39" t="s">
        <v>373</v>
      </c>
      <c r="I186" s="39" t="s">
        <v>374</v>
      </c>
      <c r="J186" s="53">
        <v>23275.200000000001</v>
      </c>
      <c r="K186" s="53">
        <v>41974.400000000001</v>
      </c>
      <c r="L186" s="39">
        <v>2655</v>
      </c>
      <c r="M186" s="45">
        <f t="shared" si="22"/>
        <v>1327.5</v>
      </c>
      <c r="N186" s="39" t="s">
        <v>1231</v>
      </c>
      <c r="O186" s="38">
        <v>1</v>
      </c>
      <c r="P186" s="38">
        <v>2</v>
      </c>
      <c r="Q186" s="38">
        <v>3</v>
      </c>
      <c r="R186" s="38">
        <v>2</v>
      </c>
      <c r="S186" s="38">
        <v>1</v>
      </c>
      <c r="T186" s="40">
        <f t="shared" si="21"/>
        <v>9</v>
      </c>
      <c r="U186" s="47" t="s">
        <v>375</v>
      </c>
      <c r="V186" s="39">
        <v>600</v>
      </c>
      <c r="W186" s="39" t="s">
        <v>244</v>
      </c>
      <c r="X186" s="39" t="s">
        <v>71</v>
      </c>
      <c r="Y186" s="49">
        <v>3</v>
      </c>
      <c r="Z186" s="49">
        <v>2</v>
      </c>
      <c r="AA186" s="49">
        <v>3</v>
      </c>
      <c r="AB186" s="49"/>
      <c r="AC186" s="40">
        <f t="shared" si="6"/>
        <v>8</v>
      </c>
      <c r="AD186" s="135">
        <f t="shared" si="2"/>
        <v>17</v>
      </c>
      <c r="AE186" s="39" t="s">
        <v>79</v>
      </c>
      <c r="AF186" s="39"/>
      <c r="AG186" s="56"/>
      <c r="AH186" s="56"/>
    </row>
    <row r="187" spans="1:34" s="134" customFormat="1" ht="111.6" x14ac:dyDescent="0.25">
      <c r="A187" s="38" t="s">
        <v>1317</v>
      </c>
      <c r="B187" s="39" t="s">
        <v>1228</v>
      </c>
      <c r="C187" s="39" t="s">
        <v>369</v>
      </c>
      <c r="D187" s="40" t="s">
        <v>1318</v>
      </c>
      <c r="E187" s="39" t="s">
        <v>1319</v>
      </c>
      <c r="F187" s="39" t="s">
        <v>1320</v>
      </c>
      <c r="G187" s="39">
        <v>51.260199999999998</v>
      </c>
      <c r="H187" s="39" t="s">
        <v>1321</v>
      </c>
      <c r="I187" s="39" t="s">
        <v>374</v>
      </c>
      <c r="J187" s="53">
        <v>23899.200000000001</v>
      </c>
      <c r="K187" s="53">
        <v>41974.400000000001</v>
      </c>
      <c r="L187" s="39">
        <v>9997</v>
      </c>
      <c r="M187" s="45">
        <f t="shared" si="22"/>
        <v>4998.5</v>
      </c>
      <c r="N187" s="39" t="s">
        <v>1231</v>
      </c>
      <c r="O187" s="38">
        <v>1</v>
      </c>
      <c r="P187" s="38">
        <v>3</v>
      </c>
      <c r="Q187" s="38">
        <v>3</v>
      </c>
      <c r="R187" s="38">
        <v>3</v>
      </c>
      <c r="S187" s="38">
        <v>1</v>
      </c>
      <c r="T187" s="40">
        <f t="shared" si="21"/>
        <v>11</v>
      </c>
      <c r="U187" s="47" t="s">
        <v>1322</v>
      </c>
      <c r="V187" s="39">
        <v>300</v>
      </c>
      <c r="W187" s="39" t="s">
        <v>70</v>
      </c>
      <c r="X187" s="39" t="s">
        <v>71</v>
      </c>
      <c r="Y187" s="49">
        <v>3</v>
      </c>
      <c r="Z187" s="49">
        <v>3</v>
      </c>
      <c r="AA187" s="49">
        <v>3</v>
      </c>
      <c r="AB187" s="49"/>
      <c r="AC187" s="40">
        <f t="shared" si="6"/>
        <v>9</v>
      </c>
      <c r="AD187" s="135">
        <f t="shared" si="2"/>
        <v>20</v>
      </c>
      <c r="AE187" s="39" t="s">
        <v>79</v>
      </c>
      <c r="AF187" s="39"/>
      <c r="AG187" s="56"/>
      <c r="AH187" s="56"/>
    </row>
    <row r="188" spans="1:34" s="134" customFormat="1" ht="130.19999999999999" x14ac:dyDescent="0.25">
      <c r="A188" s="38" t="s">
        <v>1323</v>
      </c>
      <c r="B188" s="39" t="s">
        <v>1228</v>
      </c>
      <c r="C188" s="39" t="s">
        <v>369</v>
      </c>
      <c r="D188" s="40" t="s">
        <v>1324</v>
      </c>
      <c r="E188" s="39" t="s">
        <v>1287</v>
      </c>
      <c r="F188" s="39" t="s">
        <v>850</v>
      </c>
      <c r="G188" s="39" t="s">
        <v>1325</v>
      </c>
      <c r="H188" s="39" t="s">
        <v>851</v>
      </c>
      <c r="I188" s="39" t="s">
        <v>825</v>
      </c>
      <c r="J188" s="53">
        <v>23899.200000000001</v>
      </c>
      <c r="K188" s="53">
        <v>41974.400000000001</v>
      </c>
      <c r="L188" s="54">
        <v>4772</v>
      </c>
      <c r="M188" s="45">
        <f t="shared" si="22"/>
        <v>2386</v>
      </c>
      <c r="N188" s="39" t="s">
        <v>1231</v>
      </c>
      <c r="O188" s="38">
        <v>2</v>
      </c>
      <c r="P188" s="38">
        <v>2</v>
      </c>
      <c r="Q188" s="38">
        <v>3</v>
      </c>
      <c r="R188" s="38">
        <v>2</v>
      </c>
      <c r="S188" s="38">
        <v>1</v>
      </c>
      <c r="T188" s="40">
        <f t="shared" si="21"/>
        <v>10</v>
      </c>
      <c r="U188" s="47" t="s">
        <v>852</v>
      </c>
      <c r="V188" s="39">
        <v>345</v>
      </c>
      <c r="W188" s="39" t="s">
        <v>244</v>
      </c>
      <c r="X188" s="39" t="s">
        <v>71</v>
      </c>
      <c r="Y188" s="49">
        <v>2</v>
      </c>
      <c r="Z188" s="49">
        <v>3</v>
      </c>
      <c r="AA188" s="49">
        <v>3</v>
      </c>
      <c r="AB188" s="49"/>
      <c r="AC188" s="40">
        <f t="shared" si="6"/>
        <v>8</v>
      </c>
      <c r="AD188" s="135">
        <f t="shared" si="2"/>
        <v>18</v>
      </c>
      <c r="AE188" s="39" t="s">
        <v>79</v>
      </c>
      <c r="AF188" s="39"/>
      <c r="AG188" s="56"/>
      <c r="AH188" s="56"/>
    </row>
    <row r="189" spans="1:34" s="134" customFormat="1" ht="130.19999999999999" x14ac:dyDescent="0.25">
      <c r="A189" s="38" t="s">
        <v>1326</v>
      </c>
      <c r="B189" s="39" t="s">
        <v>1228</v>
      </c>
      <c r="C189" s="39" t="s">
        <v>369</v>
      </c>
      <c r="D189" s="40" t="s">
        <v>865</v>
      </c>
      <c r="E189" s="39" t="s">
        <v>1327</v>
      </c>
      <c r="F189" s="39" t="s">
        <v>794</v>
      </c>
      <c r="G189" s="39">
        <v>51.080100000000002</v>
      </c>
      <c r="H189" s="39" t="s">
        <v>795</v>
      </c>
      <c r="I189" s="39" t="s">
        <v>374</v>
      </c>
      <c r="J189" s="53">
        <v>23899.200000000001</v>
      </c>
      <c r="K189" s="53">
        <v>41974.400000000001</v>
      </c>
      <c r="L189" s="39">
        <v>5934</v>
      </c>
      <c r="M189" s="45">
        <f t="shared" si="22"/>
        <v>2967</v>
      </c>
      <c r="N189" s="39" t="s">
        <v>1231</v>
      </c>
      <c r="O189" s="38">
        <v>1</v>
      </c>
      <c r="P189" s="38">
        <v>3</v>
      </c>
      <c r="Q189" s="38">
        <v>3</v>
      </c>
      <c r="R189" s="38">
        <v>3</v>
      </c>
      <c r="S189" s="38">
        <v>1</v>
      </c>
      <c r="T189" s="40">
        <f t="shared" si="21"/>
        <v>11</v>
      </c>
      <c r="U189" s="47" t="s">
        <v>796</v>
      </c>
      <c r="V189" s="39">
        <v>720</v>
      </c>
      <c r="W189" s="39" t="s">
        <v>244</v>
      </c>
      <c r="X189" s="39" t="s">
        <v>71</v>
      </c>
      <c r="Y189" s="49">
        <v>2</v>
      </c>
      <c r="Z189" s="49">
        <v>1</v>
      </c>
      <c r="AA189" s="49">
        <v>3</v>
      </c>
      <c r="AB189" s="49"/>
      <c r="AC189" s="40">
        <f t="shared" si="6"/>
        <v>6</v>
      </c>
      <c r="AD189" s="135">
        <f t="shared" si="2"/>
        <v>17</v>
      </c>
      <c r="AE189" s="39" t="s">
        <v>79</v>
      </c>
      <c r="AF189" s="39"/>
      <c r="AG189" s="56"/>
      <c r="AH189" s="56"/>
    </row>
    <row r="190" spans="1:34" s="134" customFormat="1" ht="204.6" x14ac:dyDescent="0.25">
      <c r="A190" s="38" t="s">
        <v>1328</v>
      </c>
      <c r="B190" s="39" t="s">
        <v>1228</v>
      </c>
      <c r="C190" s="39" t="s">
        <v>369</v>
      </c>
      <c r="D190" s="40" t="s">
        <v>1329</v>
      </c>
      <c r="E190" s="39" t="s">
        <v>1330</v>
      </c>
      <c r="F190" s="39" t="s">
        <v>810</v>
      </c>
      <c r="G190" s="39">
        <v>51.071199999999997</v>
      </c>
      <c r="H190" s="39" t="s">
        <v>801</v>
      </c>
      <c r="I190" s="39" t="s">
        <v>374</v>
      </c>
      <c r="J190" s="53">
        <v>34777.599999999999</v>
      </c>
      <c r="K190" s="126">
        <v>50564.800000000003</v>
      </c>
      <c r="L190" s="54">
        <v>1681</v>
      </c>
      <c r="M190" s="45">
        <f t="shared" si="22"/>
        <v>840.5</v>
      </c>
      <c r="N190" s="39" t="s">
        <v>1231</v>
      </c>
      <c r="O190" s="38">
        <v>1</v>
      </c>
      <c r="P190" s="38">
        <v>2</v>
      </c>
      <c r="Q190" s="38">
        <v>3</v>
      </c>
      <c r="R190" s="38">
        <v>3</v>
      </c>
      <c r="S190" s="38">
        <v>1</v>
      </c>
      <c r="T190" s="40">
        <f t="shared" si="21"/>
        <v>10</v>
      </c>
      <c r="U190" s="47" t="s">
        <v>802</v>
      </c>
      <c r="V190" s="39">
        <v>360</v>
      </c>
      <c r="W190" s="39" t="s">
        <v>244</v>
      </c>
      <c r="X190" s="39" t="s">
        <v>71</v>
      </c>
      <c r="Y190" s="49">
        <v>2</v>
      </c>
      <c r="Z190" s="49">
        <v>3</v>
      </c>
      <c r="AA190" s="49">
        <v>3</v>
      </c>
      <c r="AB190" s="49"/>
      <c r="AC190" s="40">
        <f t="shared" si="6"/>
        <v>8</v>
      </c>
      <c r="AD190" s="135">
        <f t="shared" si="2"/>
        <v>18</v>
      </c>
      <c r="AE190" s="39" t="s">
        <v>79</v>
      </c>
      <c r="AF190" s="39"/>
      <c r="AG190" s="56"/>
      <c r="AH190" s="56"/>
    </row>
    <row r="191" spans="1:34" s="134" customFormat="1" ht="111.6" x14ac:dyDescent="0.25">
      <c r="A191" s="38" t="s">
        <v>1331</v>
      </c>
      <c r="B191" s="39" t="s">
        <v>1228</v>
      </c>
      <c r="C191" s="39" t="s">
        <v>369</v>
      </c>
      <c r="D191" s="40" t="s">
        <v>1332</v>
      </c>
      <c r="E191" s="39" t="s">
        <v>1333</v>
      </c>
      <c r="F191" s="39" t="s">
        <v>817</v>
      </c>
      <c r="G191" s="39">
        <v>51.3902</v>
      </c>
      <c r="H191" s="39" t="s">
        <v>818</v>
      </c>
      <c r="I191" s="39" t="s">
        <v>374</v>
      </c>
      <c r="J191" s="53">
        <v>33945</v>
      </c>
      <c r="K191" s="53">
        <v>67974.399999999994</v>
      </c>
      <c r="L191" s="39">
        <v>3299</v>
      </c>
      <c r="M191" s="45">
        <f t="shared" si="22"/>
        <v>1649.5</v>
      </c>
      <c r="N191" s="39" t="s">
        <v>1231</v>
      </c>
      <c r="O191" s="38">
        <v>1</v>
      </c>
      <c r="P191" s="38">
        <v>2</v>
      </c>
      <c r="Q191" s="38">
        <v>3</v>
      </c>
      <c r="R191" s="38">
        <v>3</v>
      </c>
      <c r="S191" s="38">
        <v>1</v>
      </c>
      <c r="T191" s="40">
        <f t="shared" si="21"/>
        <v>10</v>
      </c>
      <c r="U191" s="47" t="s">
        <v>819</v>
      </c>
      <c r="V191" s="39">
        <v>114</v>
      </c>
      <c r="W191" s="39" t="s">
        <v>70</v>
      </c>
      <c r="X191" s="39" t="s">
        <v>71</v>
      </c>
      <c r="Y191" s="49">
        <v>3</v>
      </c>
      <c r="Z191" s="49">
        <v>2</v>
      </c>
      <c r="AA191" s="49">
        <v>3</v>
      </c>
      <c r="AB191" s="49"/>
      <c r="AC191" s="40">
        <f t="shared" si="6"/>
        <v>8</v>
      </c>
      <c r="AD191" s="135">
        <f t="shared" si="2"/>
        <v>18</v>
      </c>
      <c r="AE191" s="39" t="s">
        <v>79</v>
      </c>
      <c r="AF191" s="39"/>
      <c r="AG191" s="56"/>
      <c r="AH191" s="56"/>
    </row>
    <row r="192" spans="1:34" s="134" customFormat="1" ht="409.2" x14ac:dyDescent="0.25">
      <c r="A192" s="38" t="s">
        <v>512</v>
      </c>
      <c r="B192" s="39" t="s">
        <v>42</v>
      </c>
      <c r="C192" s="39" t="s">
        <v>402</v>
      </c>
      <c r="D192" s="40" t="s">
        <v>513</v>
      </c>
      <c r="E192" s="39" t="s">
        <v>53</v>
      </c>
      <c r="F192" s="39" t="s">
        <v>514</v>
      </c>
      <c r="G192" s="90">
        <v>52.0901</v>
      </c>
      <c r="H192" s="39" t="s">
        <v>515</v>
      </c>
      <c r="I192" s="39" t="s">
        <v>516</v>
      </c>
      <c r="J192" s="53">
        <f>14.5367590122*2080</f>
        <v>30236.458745376</v>
      </c>
      <c r="K192" s="80">
        <f>23.093850976*2080</f>
        <v>48035.210030079994</v>
      </c>
      <c r="L192" s="45" t="s">
        <v>524</v>
      </c>
      <c r="M192" s="45">
        <f t="shared" si="22"/>
        <v>744.5</v>
      </c>
      <c r="N192" s="39" t="s">
        <v>525</v>
      </c>
      <c r="O192" s="38">
        <v>1</v>
      </c>
      <c r="P192" s="38">
        <v>2</v>
      </c>
      <c r="Q192" s="38">
        <v>3</v>
      </c>
      <c r="R192" s="38">
        <v>3</v>
      </c>
      <c r="S192" s="38"/>
      <c r="T192" s="40">
        <f t="shared" si="21"/>
        <v>9</v>
      </c>
      <c r="U192" s="47" t="s">
        <v>526</v>
      </c>
      <c r="V192" s="39" t="s">
        <v>1535</v>
      </c>
      <c r="W192" s="39" t="s">
        <v>70</v>
      </c>
      <c r="X192" s="39" t="s">
        <v>72</v>
      </c>
      <c r="Y192" s="49">
        <v>2</v>
      </c>
      <c r="Z192" s="49">
        <v>3</v>
      </c>
      <c r="AA192" s="49">
        <v>3</v>
      </c>
      <c r="AB192" s="49"/>
      <c r="AC192" s="40">
        <f t="shared" si="6"/>
        <v>8</v>
      </c>
      <c r="AD192" s="135">
        <f t="shared" si="2"/>
        <v>17</v>
      </c>
      <c r="AE192" s="39" t="s">
        <v>79</v>
      </c>
      <c r="AF192" s="39"/>
      <c r="AG192" s="56"/>
      <c r="AH192" s="56"/>
    </row>
    <row r="193" spans="1:34" s="134" customFormat="1" ht="409.2" x14ac:dyDescent="0.25">
      <c r="A193" s="38" t="s">
        <v>527</v>
      </c>
      <c r="B193" s="39" t="s">
        <v>42</v>
      </c>
      <c r="C193" s="39" t="s">
        <v>528</v>
      </c>
      <c r="D193" s="40" t="s">
        <v>529</v>
      </c>
      <c r="E193" s="39" t="s">
        <v>53</v>
      </c>
      <c r="F193" s="39" t="s">
        <v>530</v>
      </c>
      <c r="G193" s="90">
        <v>52.140099999999997</v>
      </c>
      <c r="H193" s="39" t="s">
        <v>531</v>
      </c>
      <c r="I193" s="39" t="s">
        <v>283</v>
      </c>
      <c r="J193" s="53">
        <f>19.4092536424*2080</f>
        <v>40371.247576192</v>
      </c>
      <c r="K193" s="80">
        <f>39.394895457*2080</f>
        <v>81941.382550559996</v>
      </c>
      <c r="L193" s="45" t="s">
        <v>532</v>
      </c>
      <c r="M193" s="45">
        <f t="shared" si="22"/>
        <v>2652.5</v>
      </c>
      <c r="N193" s="39" t="s">
        <v>441</v>
      </c>
      <c r="O193" s="38">
        <v>2</v>
      </c>
      <c r="P193" s="38">
        <v>3</v>
      </c>
      <c r="Q193" s="38">
        <v>3</v>
      </c>
      <c r="R193" s="38">
        <v>3</v>
      </c>
      <c r="S193" s="38">
        <v>1</v>
      </c>
      <c r="T193" s="40">
        <f t="shared" si="21"/>
        <v>12</v>
      </c>
      <c r="U193" s="47" t="s">
        <v>534</v>
      </c>
      <c r="V193" s="39" t="s">
        <v>1535</v>
      </c>
      <c r="W193" s="39" t="s">
        <v>70</v>
      </c>
      <c r="X193" s="39" t="s">
        <v>72</v>
      </c>
      <c r="Y193" s="49">
        <v>3</v>
      </c>
      <c r="Z193" s="49">
        <v>3</v>
      </c>
      <c r="AA193" s="49">
        <v>3</v>
      </c>
      <c r="AB193" s="49"/>
      <c r="AC193" s="40">
        <f t="shared" si="6"/>
        <v>9</v>
      </c>
      <c r="AD193" s="135">
        <f t="shared" si="2"/>
        <v>21</v>
      </c>
      <c r="AE193" s="39" t="s">
        <v>79</v>
      </c>
      <c r="AF193" s="39"/>
      <c r="AG193" s="56"/>
      <c r="AH193" s="56"/>
    </row>
    <row r="194" spans="1:34" s="134" customFormat="1" ht="241.8" x14ac:dyDescent="0.25">
      <c r="A194" s="38" t="s">
        <v>868</v>
      </c>
      <c r="B194" s="39" t="s">
        <v>41</v>
      </c>
      <c r="C194" s="39" t="s">
        <v>528</v>
      </c>
      <c r="D194" s="40" t="s">
        <v>869</v>
      </c>
      <c r="E194" s="39" t="s">
        <v>870</v>
      </c>
      <c r="F194" s="39" t="s">
        <v>510</v>
      </c>
      <c r="G194" s="39">
        <v>11.0801</v>
      </c>
      <c r="H194" s="39" t="s">
        <v>511</v>
      </c>
      <c r="I194" s="39" t="s">
        <v>206</v>
      </c>
      <c r="J194" s="53">
        <v>34340.800000000003</v>
      </c>
      <c r="K194" s="53">
        <v>84115.199999999997</v>
      </c>
      <c r="L194" s="54">
        <v>1421</v>
      </c>
      <c r="M194" s="45">
        <f t="shared" si="22"/>
        <v>710.5</v>
      </c>
      <c r="N194" s="39" t="s">
        <v>67</v>
      </c>
      <c r="O194" s="38">
        <v>2</v>
      </c>
      <c r="P194" s="38">
        <v>1</v>
      </c>
      <c r="Q194" s="38">
        <v>3</v>
      </c>
      <c r="R194" s="38">
        <v>3</v>
      </c>
      <c r="S194" s="38">
        <v>1</v>
      </c>
      <c r="T194" s="40">
        <f t="shared" si="21"/>
        <v>10</v>
      </c>
      <c r="U194" s="47" t="s">
        <v>517</v>
      </c>
      <c r="V194" s="39">
        <v>540</v>
      </c>
      <c r="W194" s="39" t="s">
        <v>142</v>
      </c>
      <c r="X194" s="39" t="s">
        <v>71</v>
      </c>
      <c r="Y194" s="49">
        <v>2</v>
      </c>
      <c r="Z194" s="49">
        <v>2</v>
      </c>
      <c r="AA194" s="49">
        <v>3</v>
      </c>
      <c r="AB194" s="49"/>
      <c r="AC194" s="40">
        <f t="shared" si="6"/>
        <v>7</v>
      </c>
      <c r="AD194" s="135">
        <f t="shared" si="2"/>
        <v>17</v>
      </c>
      <c r="AE194" s="39" t="s">
        <v>79</v>
      </c>
      <c r="AF194" s="39"/>
      <c r="AG194" s="56"/>
      <c r="AH194" s="56"/>
    </row>
    <row r="195" spans="1:34" s="134" customFormat="1" ht="241.8" x14ac:dyDescent="0.25">
      <c r="A195" s="38" t="s">
        <v>871</v>
      </c>
      <c r="B195" s="39" t="s">
        <v>41</v>
      </c>
      <c r="C195" s="39" t="s">
        <v>528</v>
      </c>
      <c r="D195" s="40" t="s">
        <v>872</v>
      </c>
      <c r="E195" s="39" t="s">
        <v>870</v>
      </c>
      <c r="F195" s="39" t="s">
        <v>510</v>
      </c>
      <c r="G195" s="39">
        <v>11.0801</v>
      </c>
      <c r="H195" s="39" t="s">
        <v>511</v>
      </c>
      <c r="I195" s="39" t="s">
        <v>206</v>
      </c>
      <c r="J195" s="53">
        <v>34340.800000000003</v>
      </c>
      <c r="K195" s="53">
        <v>84115.199999999997</v>
      </c>
      <c r="L195" s="54">
        <v>1421</v>
      </c>
      <c r="M195" s="45">
        <f t="shared" si="22"/>
        <v>710.5</v>
      </c>
      <c r="N195" s="39" t="s">
        <v>67</v>
      </c>
      <c r="O195" s="38">
        <v>2</v>
      </c>
      <c r="P195" s="38">
        <v>1</v>
      </c>
      <c r="Q195" s="38">
        <v>3</v>
      </c>
      <c r="R195" s="38">
        <v>3</v>
      </c>
      <c r="S195" s="38">
        <v>1</v>
      </c>
      <c r="T195" s="40">
        <f t="shared" si="21"/>
        <v>10</v>
      </c>
      <c r="U195" s="47" t="s">
        <v>517</v>
      </c>
      <c r="V195" s="39">
        <v>540</v>
      </c>
      <c r="W195" s="39" t="s">
        <v>142</v>
      </c>
      <c r="X195" s="39" t="s">
        <v>71</v>
      </c>
      <c r="Y195" s="49">
        <v>3</v>
      </c>
      <c r="Z195" s="49">
        <v>2</v>
      </c>
      <c r="AA195" s="49">
        <v>3</v>
      </c>
      <c r="AB195" s="49"/>
      <c r="AC195" s="40">
        <f t="shared" si="6"/>
        <v>8</v>
      </c>
      <c r="AD195" s="135">
        <f t="shared" si="2"/>
        <v>18</v>
      </c>
      <c r="AE195" s="39" t="s">
        <v>79</v>
      </c>
      <c r="AF195" s="39"/>
      <c r="AG195" s="56"/>
      <c r="AH195" s="56"/>
    </row>
    <row r="196" spans="1:34" s="134" customFormat="1" ht="186" x14ac:dyDescent="0.25">
      <c r="A196" s="38" t="s">
        <v>873</v>
      </c>
      <c r="B196" s="39" t="s">
        <v>41</v>
      </c>
      <c r="C196" s="39" t="s">
        <v>528</v>
      </c>
      <c r="D196" s="40" t="s">
        <v>874</v>
      </c>
      <c r="E196" s="39" t="s">
        <v>875</v>
      </c>
      <c r="F196" s="39" t="s">
        <v>876</v>
      </c>
      <c r="G196" s="39">
        <v>52.1404</v>
      </c>
      <c r="H196" s="39" t="s">
        <v>877</v>
      </c>
      <c r="I196" s="39" t="s">
        <v>878</v>
      </c>
      <c r="J196" s="53">
        <v>34340.800000000003</v>
      </c>
      <c r="K196" s="53">
        <v>84115.199999999997</v>
      </c>
      <c r="L196" s="54">
        <v>5305</v>
      </c>
      <c r="M196" s="45">
        <f t="shared" si="22"/>
        <v>2652.5</v>
      </c>
      <c r="N196" s="39" t="s">
        <v>130</v>
      </c>
      <c r="O196" s="38">
        <v>2</v>
      </c>
      <c r="P196" s="38">
        <v>3</v>
      </c>
      <c r="Q196" s="38">
        <v>3</v>
      </c>
      <c r="R196" s="38">
        <v>3</v>
      </c>
      <c r="S196" s="38">
        <v>1</v>
      </c>
      <c r="T196" s="40">
        <f t="shared" si="21"/>
        <v>12</v>
      </c>
      <c r="U196" s="47" t="s">
        <v>879</v>
      </c>
      <c r="V196" s="39">
        <v>20</v>
      </c>
      <c r="W196" s="39" t="s">
        <v>78</v>
      </c>
      <c r="X196" s="39" t="s">
        <v>71</v>
      </c>
      <c r="Y196" s="49">
        <v>1</v>
      </c>
      <c r="Z196" s="49">
        <v>1</v>
      </c>
      <c r="AA196" s="49">
        <v>3</v>
      </c>
      <c r="AB196" s="49"/>
      <c r="AC196" s="40">
        <f t="shared" si="6"/>
        <v>5</v>
      </c>
      <c r="AD196" s="135">
        <f t="shared" si="2"/>
        <v>17</v>
      </c>
      <c r="AE196" s="39" t="s">
        <v>79</v>
      </c>
      <c r="AF196" s="39"/>
      <c r="AG196" s="56"/>
      <c r="AH196" s="56"/>
    </row>
    <row r="197" spans="1:34" s="134" customFormat="1" ht="186" x14ac:dyDescent="0.25">
      <c r="A197" s="38" t="s">
        <v>880</v>
      </c>
      <c r="B197" s="39" t="s">
        <v>41</v>
      </c>
      <c r="C197" s="39" t="s">
        <v>528</v>
      </c>
      <c r="D197" s="40" t="s">
        <v>881</v>
      </c>
      <c r="E197" s="39" t="s">
        <v>875</v>
      </c>
      <c r="F197" s="39" t="s">
        <v>876</v>
      </c>
      <c r="G197" s="39">
        <v>52.1404</v>
      </c>
      <c r="H197" s="39" t="s">
        <v>877</v>
      </c>
      <c r="I197" s="39" t="s">
        <v>878</v>
      </c>
      <c r="J197" s="53">
        <v>34340.800000000003</v>
      </c>
      <c r="K197" s="53">
        <v>84115.199999999997</v>
      </c>
      <c r="L197" s="54">
        <v>5305</v>
      </c>
      <c r="M197" s="45">
        <f t="shared" si="22"/>
        <v>2652.5</v>
      </c>
      <c r="N197" s="39" t="s">
        <v>130</v>
      </c>
      <c r="O197" s="38">
        <v>2</v>
      </c>
      <c r="P197" s="38">
        <v>3</v>
      </c>
      <c r="Q197" s="38">
        <v>3</v>
      </c>
      <c r="R197" s="38">
        <v>3</v>
      </c>
      <c r="S197" s="38">
        <v>1</v>
      </c>
      <c r="T197" s="40">
        <f t="shared" si="21"/>
        <v>12</v>
      </c>
      <c r="U197" s="47" t="s">
        <v>879</v>
      </c>
      <c r="V197" s="39">
        <v>20</v>
      </c>
      <c r="W197" s="39" t="s">
        <v>78</v>
      </c>
      <c r="X197" s="39" t="s">
        <v>71</v>
      </c>
      <c r="Y197" s="49">
        <v>1</v>
      </c>
      <c r="Z197" s="49">
        <v>1</v>
      </c>
      <c r="AA197" s="49">
        <v>3</v>
      </c>
      <c r="AB197" s="49"/>
      <c r="AC197" s="40">
        <f t="shared" si="6"/>
        <v>5</v>
      </c>
      <c r="AD197" s="135">
        <f t="shared" si="2"/>
        <v>17</v>
      </c>
      <c r="AE197" s="39" t="s">
        <v>79</v>
      </c>
      <c r="AF197" s="39"/>
      <c r="AG197" s="56"/>
      <c r="AH197" s="56"/>
    </row>
    <row r="198" spans="1:34" s="134" customFormat="1" ht="186" x14ac:dyDescent="0.25">
      <c r="A198" s="38" t="s">
        <v>882</v>
      </c>
      <c r="B198" s="39" t="s">
        <v>41</v>
      </c>
      <c r="C198" s="39" t="s">
        <v>528</v>
      </c>
      <c r="D198" s="40" t="s">
        <v>883</v>
      </c>
      <c r="E198" s="39" t="s">
        <v>875</v>
      </c>
      <c r="F198" s="39" t="s">
        <v>876</v>
      </c>
      <c r="G198" s="39">
        <v>52.1404</v>
      </c>
      <c r="H198" s="39" t="s">
        <v>877</v>
      </c>
      <c r="I198" s="39" t="s">
        <v>878</v>
      </c>
      <c r="J198" s="53">
        <v>34340.800000000003</v>
      </c>
      <c r="K198" s="53">
        <v>84115.199999999997</v>
      </c>
      <c r="L198" s="54">
        <v>5305</v>
      </c>
      <c r="M198" s="45">
        <f t="shared" si="22"/>
        <v>2652.5</v>
      </c>
      <c r="N198" s="39" t="s">
        <v>130</v>
      </c>
      <c r="O198" s="38">
        <v>2</v>
      </c>
      <c r="P198" s="38">
        <v>3</v>
      </c>
      <c r="Q198" s="38">
        <v>3</v>
      </c>
      <c r="R198" s="38">
        <v>3</v>
      </c>
      <c r="S198" s="38">
        <v>1</v>
      </c>
      <c r="T198" s="40">
        <f t="shared" si="21"/>
        <v>12</v>
      </c>
      <c r="U198" s="47" t="s">
        <v>879</v>
      </c>
      <c r="V198" s="39">
        <v>20</v>
      </c>
      <c r="W198" s="39" t="s">
        <v>78</v>
      </c>
      <c r="X198" s="39" t="s">
        <v>71</v>
      </c>
      <c r="Y198" s="49">
        <v>1</v>
      </c>
      <c r="Z198" s="49">
        <v>1</v>
      </c>
      <c r="AA198" s="49">
        <v>3</v>
      </c>
      <c r="AB198" s="49"/>
      <c r="AC198" s="40">
        <f t="shared" si="6"/>
        <v>5</v>
      </c>
      <c r="AD198" s="135">
        <f t="shared" si="2"/>
        <v>17</v>
      </c>
      <c r="AE198" s="39" t="s">
        <v>79</v>
      </c>
      <c r="AF198" s="39"/>
      <c r="AG198" s="56"/>
      <c r="AH198" s="56"/>
    </row>
    <row r="199" spans="1:34" s="134" customFormat="1" ht="186" x14ac:dyDescent="0.25">
      <c r="A199" s="38" t="s">
        <v>884</v>
      </c>
      <c r="B199" s="39" t="s">
        <v>41</v>
      </c>
      <c r="C199" s="39" t="s">
        <v>528</v>
      </c>
      <c r="D199" s="40" t="s">
        <v>885</v>
      </c>
      <c r="E199" s="39" t="s">
        <v>886</v>
      </c>
      <c r="F199" s="39" t="s">
        <v>876</v>
      </c>
      <c r="G199" s="39">
        <v>52.1404</v>
      </c>
      <c r="H199" s="39" t="s">
        <v>877</v>
      </c>
      <c r="I199" s="39" t="s">
        <v>878</v>
      </c>
      <c r="J199" s="53">
        <v>34340.800000000003</v>
      </c>
      <c r="K199" s="53">
        <v>84115.199999999997</v>
      </c>
      <c r="L199" s="54">
        <v>5305</v>
      </c>
      <c r="M199" s="45">
        <f t="shared" si="22"/>
        <v>2652.5</v>
      </c>
      <c r="N199" s="39" t="s">
        <v>130</v>
      </c>
      <c r="O199" s="38">
        <v>2</v>
      </c>
      <c r="P199" s="38">
        <v>3</v>
      </c>
      <c r="Q199" s="38">
        <v>3</v>
      </c>
      <c r="R199" s="38">
        <v>3</v>
      </c>
      <c r="S199" s="38">
        <v>1</v>
      </c>
      <c r="T199" s="40">
        <f t="shared" si="21"/>
        <v>12</v>
      </c>
      <c r="U199" s="47" t="s">
        <v>887</v>
      </c>
      <c r="V199" s="39">
        <v>20</v>
      </c>
      <c r="W199" s="39" t="s">
        <v>78</v>
      </c>
      <c r="X199" s="39" t="s">
        <v>71</v>
      </c>
      <c r="Y199" s="49">
        <v>1</v>
      </c>
      <c r="Z199" s="49">
        <v>1</v>
      </c>
      <c r="AA199" s="49">
        <v>3</v>
      </c>
      <c r="AB199" s="49"/>
      <c r="AC199" s="40">
        <f t="shared" si="6"/>
        <v>5</v>
      </c>
      <c r="AD199" s="135">
        <f t="shared" si="2"/>
        <v>17</v>
      </c>
      <c r="AE199" s="39" t="s">
        <v>79</v>
      </c>
      <c r="AF199" s="39"/>
      <c r="AG199" s="56"/>
      <c r="AH199" s="56"/>
    </row>
    <row r="200" spans="1:34" s="134" customFormat="1" ht="241.8" x14ac:dyDescent="0.25">
      <c r="A200" s="38" t="s">
        <v>1334</v>
      </c>
      <c r="B200" s="39" t="s">
        <v>1228</v>
      </c>
      <c r="C200" s="39" t="s">
        <v>528</v>
      </c>
      <c r="D200" s="40" t="s">
        <v>1335</v>
      </c>
      <c r="E200" s="39" t="s">
        <v>1336</v>
      </c>
      <c r="F200" s="39" t="s">
        <v>510</v>
      </c>
      <c r="G200" s="39">
        <v>11.0801</v>
      </c>
      <c r="H200" s="39" t="s">
        <v>511</v>
      </c>
      <c r="I200" s="39" t="s">
        <v>206</v>
      </c>
      <c r="J200" s="53">
        <v>40372.800000000003</v>
      </c>
      <c r="K200" s="53">
        <v>100006.39999999999</v>
      </c>
      <c r="L200" s="54">
        <v>1421</v>
      </c>
      <c r="M200" s="45">
        <f t="shared" si="22"/>
        <v>710.5</v>
      </c>
      <c r="N200" s="39" t="s">
        <v>1231</v>
      </c>
      <c r="O200" s="38">
        <v>2</v>
      </c>
      <c r="P200" s="38">
        <v>2</v>
      </c>
      <c r="Q200" s="38">
        <v>3</v>
      </c>
      <c r="R200" s="38">
        <v>3</v>
      </c>
      <c r="S200" s="38">
        <v>1</v>
      </c>
      <c r="T200" s="40">
        <f t="shared" si="21"/>
        <v>11</v>
      </c>
      <c r="U200" s="47" t="s">
        <v>517</v>
      </c>
      <c r="V200" s="39">
        <v>600</v>
      </c>
      <c r="W200" s="39" t="s">
        <v>244</v>
      </c>
      <c r="X200" s="39" t="s">
        <v>71</v>
      </c>
      <c r="Y200" s="49">
        <v>3</v>
      </c>
      <c r="Z200" s="49">
        <v>2</v>
      </c>
      <c r="AA200" s="49">
        <v>3</v>
      </c>
      <c r="AB200" s="49"/>
      <c r="AC200" s="40">
        <f t="shared" si="6"/>
        <v>8</v>
      </c>
      <c r="AD200" s="135">
        <f t="shared" si="2"/>
        <v>19</v>
      </c>
      <c r="AE200" s="39" t="s">
        <v>79</v>
      </c>
      <c r="AF200" s="39"/>
      <c r="AG200" s="56"/>
      <c r="AH200" s="56"/>
    </row>
    <row r="201" spans="1:34" s="134" customFormat="1" ht="186" x14ac:dyDescent="0.25">
      <c r="A201" s="38" t="s">
        <v>1337</v>
      </c>
      <c r="B201" s="39" t="s">
        <v>1228</v>
      </c>
      <c r="C201" s="39" t="s">
        <v>528</v>
      </c>
      <c r="D201" s="40" t="s">
        <v>1338</v>
      </c>
      <c r="E201" s="39" t="s">
        <v>1339</v>
      </c>
      <c r="F201" s="39" t="s">
        <v>1340</v>
      </c>
      <c r="G201" s="39">
        <v>52.1404</v>
      </c>
      <c r="H201" s="39" t="s">
        <v>877</v>
      </c>
      <c r="I201" s="39" t="s">
        <v>878</v>
      </c>
      <c r="J201" s="53">
        <v>34340.800000000003</v>
      </c>
      <c r="K201" s="53">
        <v>84115.199999999997</v>
      </c>
      <c r="L201" s="54">
        <v>5305</v>
      </c>
      <c r="M201" s="45">
        <f t="shared" si="22"/>
        <v>2652.5</v>
      </c>
      <c r="N201" s="39" t="s">
        <v>1231</v>
      </c>
      <c r="O201" s="38">
        <v>2</v>
      </c>
      <c r="P201" s="38">
        <v>3</v>
      </c>
      <c r="Q201" s="38">
        <v>3</v>
      </c>
      <c r="R201" s="38">
        <v>3</v>
      </c>
      <c r="S201" s="38">
        <v>1</v>
      </c>
      <c r="T201" s="40">
        <f t="shared" si="21"/>
        <v>12</v>
      </c>
      <c r="U201" s="47" t="s">
        <v>534</v>
      </c>
      <c r="V201" s="39">
        <v>540</v>
      </c>
      <c r="W201" s="39" t="s">
        <v>244</v>
      </c>
      <c r="X201" s="39" t="s">
        <v>71</v>
      </c>
      <c r="Y201" s="49">
        <v>3</v>
      </c>
      <c r="Z201" s="49">
        <v>2</v>
      </c>
      <c r="AA201" s="49">
        <v>3</v>
      </c>
      <c r="AB201" s="49"/>
      <c r="AC201" s="40">
        <f t="shared" si="6"/>
        <v>8</v>
      </c>
      <c r="AD201" s="135">
        <f t="shared" si="2"/>
        <v>20</v>
      </c>
      <c r="AE201" s="39" t="s">
        <v>79</v>
      </c>
      <c r="AF201" s="39"/>
      <c r="AG201" s="56"/>
      <c r="AH201" s="56"/>
    </row>
    <row r="202" spans="1:34" s="134" customFormat="1" ht="186" x14ac:dyDescent="0.25">
      <c r="A202" s="38" t="s">
        <v>1341</v>
      </c>
      <c r="B202" s="39" t="s">
        <v>1228</v>
      </c>
      <c r="C202" s="39" t="s">
        <v>528</v>
      </c>
      <c r="D202" s="40" t="s">
        <v>1342</v>
      </c>
      <c r="E202" s="39" t="s">
        <v>1343</v>
      </c>
      <c r="F202" s="39" t="s">
        <v>241</v>
      </c>
      <c r="G202" s="39">
        <v>52.190199999999997</v>
      </c>
      <c r="H202" s="39" t="s">
        <v>242</v>
      </c>
      <c r="I202" s="39" t="s">
        <v>243</v>
      </c>
      <c r="J202" s="53">
        <v>34049.599999999999</v>
      </c>
      <c r="K202" s="53">
        <v>71219.199999999997</v>
      </c>
      <c r="L202" s="54">
        <v>6010</v>
      </c>
      <c r="M202" s="45">
        <f t="shared" si="22"/>
        <v>3005</v>
      </c>
      <c r="N202" s="39" t="s">
        <v>1231</v>
      </c>
      <c r="O202" s="38">
        <v>2</v>
      </c>
      <c r="P202" s="38">
        <v>3</v>
      </c>
      <c r="Q202" s="38">
        <v>3</v>
      </c>
      <c r="R202" s="38">
        <v>3</v>
      </c>
      <c r="S202" s="38">
        <v>1</v>
      </c>
      <c r="T202" s="40">
        <f t="shared" si="21"/>
        <v>12</v>
      </c>
      <c r="U202" s="47" t="s">
        <v>534</v>
      </c>
      <c r="V202" s="39">
        <v>840</v>
      </c>
      <c r="W202" s="39" t="s">
        <v>244</v>
      </c>
      <c r="X202" s="39" t="s">
        <v>71</v>
      </c>
      <c r="Y202" s="49">
        <v>2</v>
      </c>
      <c r="Z202" s="49">
        <v>1</v>
      </c>
      <c r="AA202" s="49">
        <v>3</v>
      </c>
      <c r="AB202" s="49"/>
      <c r="AC202" s="40">
        <f t="shared" si="6"/>
        <v>6</v>
      </c>
      <c r="AD202" s="135">
        <f t="shared" si="2"/>
        <v>18</v>
      </c>
      <c r="AE202" s="39" t="s">
        <v>79</v>
      </c>
      <c r="AF202" s="39"/>
      <c r="AG202" s="56"/>
      <c r="AH202" s="56"/>
    </row>
    <row r="203" spans="1:34" s="134" customFormat="1" ht="409.6" x14ac:dyDescent="0.25">
      <c r="A203" s="38" t="s">
        <v>538</v>
      </c>
      <c r="B203" s="39" t="s">
        <v>42</v>
      </c>
      <c r="C203" s="39" t="s">
        <v>539</v>
      </c>
      <c r="D203" s="40" t="s">
        <v>540</v>
      </c>
      <c r="E203" s="39" t="s">
        <v>53</v>
      </c>
      <c r="F203" s="39" t="s">
        <v>541</v>
      </c>
      <c r="G203" s="39">
        <v>43.020299999999999</v>
      </c>
      <c r="H203" s="39" t="s">
        <v>542</v>
      </c>
      <c r="I203" s="39" t="s">
        <v>543</v>
      </c>
      <c r="J203" s="53">
        <f>21.5042225093*2080</f>
        <v>44728.782819344</v>
      </c>
      <c r="K203" s="80">
        <f>42.5604482613*2080</f>
        <v>88525.732383504001</v>
      </c>
      <c r="L203" s="45" t="s">
        <v>545</v>
      </c>
      <c r="M203" s="45">
        <f t="shared" si="22"/>
        <v>119</v>
      </c>
      <c r="N203" s="39" t="s">
        <v>546</v>
      </c>
      <c r="O203" s="38">
        <v>3</v>
      </c>
      <c r="P203" s="38">
        <v>1</v>
      </c>
      <c r="Q203" s="38">
        <v>3</v>
      </c>
      <c r="R203" s="38">
        <v>2</v>
      </c>
      <c r="S203" s="38">
        <v>1</v>
      </c>
      <c r="T203" s="40">
        <f t="shared" si="21"/>
        <v>10</v>
      </c>
      <c r="U203" s="47" t="s">
        <v>548</v>
      </c>
      <c r="V203" s="39" t="s">
        <v>1535</v>
      </c>
      <c r="W203" s="39" t="s">
        <v>70</v>
      </c>
      <c r="X203" s="39" t="s">
        <v>72</v>
      </c>
      <c r="Y203" s="49">
        <v>2</v>
      </c>
      <c r="Z203" s="49">
        <v>3</v>
      </c>
      <c r="AA203" s="49">
        <v>3</v>
      </c>
      <c r="AB203" s="49"/>
      <c r="AC203" s="40">
        <f t="shared" si="6"/>
        <v>8</v>
      </c>
      <c r="AD203" s="135">
        <f t="shared" si="2"/>
        <v>18</v>
      </c>
      <c r="AE203" s="39" t="s">
        <v>79</v>
      </c>
      <c r="AF203" s="39"/>
      <c r="AG203" s="56"/>
      <c r="AH203" s="56"/>
    </row>
    <row r="204" spans="1:34" s="134" customFormat="1" ht="167.4" x14ac:dyDescent="0.25">
      <c r="A204" s="38" t="s">
        <v>888</v>
      </c>
      <c r="B204" s="39" t="s">
        <v>41</v>
      </c>
      <c r="C204" s="39" t="s">
        <v>539</v>
      </c>
      <c r="D204" s="40" t="s">
        <v>889</v>
      </c>
      <c r="E204" s="39" t="s">
        <v>890</v>
      </c>
      <c r="F204" s="39" t="s">
        <v>891</v>
      </c>
      <c r="G204" s="39">
        <v>43.0107</v>
      </c>
      <c r="H204" s="39" t="s">
        <v>892</v>
      </c>
      <c r="I204" s="39" t="s">
        <v>543</v>
      </c>
      <c r="J204" s="53">
        <v>44720</v>
      </c>
      <c r="K204" s="53">
        <v>106454.39999999999</v>
      </c>
      <c r="L204" s="54">
        <v>238</v>
      </c>
      <c r="M204" s="45">
        <f t="shared" si="22"/>
        <v>119</v>
      </c>
      <c r="N204" s="39" t="s">
        <v>67</v>
      </c>
      <c r="O204" s="38">
        <v>2</v>
      </c>
      <c r="P204" s="38">
        <v>1</v>
      </c>
      <c r="Q204" s="38">
        <v>3</v>
      </c>
      <c r="R204" s="38">
        <v>2</v>
      </c>
      <c r="S204" s="38">
        <v>1</v>
      </c>
      <c r="T204" s="40">
        <f t="shared" si="21"/>
        <v>9</v>
      </c>
      <c r="U204" s="47" t="s">
        <v>893</v>
      </c>
      <c r="V204" s="39">
        <v>360</v>
      </c>
      <c r="W204" s="39" t="s">
        <v>142</v>
      </c>
      <c r="X204" s="39" t="s">
        <v>71</v>
      </c>
      <c r="Y204" s="49">
        <v>2</v>
      </c>
      <c r="Z204" s="49">
        <v>3</v>
      </c>
      <c r="AA204" s="49">
        <v>3</v>
      </c>
      <c r="AB204" s="49"/>
      <c r="AC204" s="40">
        <f t="shared" si="6"/>
        <v>8</v>
      </c>
      <c r="AD204" s="135">
        <f t="shared" si="2"/>
        <v>17</v>
      </c>
      <c r="AE204" s="39" t="s">
        <v>79</v>
      </c>
      <c r="AF204" s="39"/>
      <c r="AG204" s="56"/>
      <c r="AH204" s="56"/>
    </row>
    <row r="205" spans="1:34" s="134" customFormat="1" ht="130.19999999999999" x14ac:dyDescent="0.25">
      <c r="A205" s="38" t="s">
        <v>894</v>
      </c>
      <c r="B205" s="39" t="s">
        <v>41</v>
      </c>
      <c r="C205" s="39" t="s">
        <v>539</v>
      </c>
      <c r="D205" s="40" t="s">
        <v>895</v>
      </c>
      <c r="E205" s="39" t="s">
        <v>890</v>
      </c>
      <c r="F205" s="39" t="s">
        <v>891</v>
      </c>
      <c r="G205" s="39">
        <v>43.0107</v>
      </c>
      <c r="H205" s="39" t="s">
        <v>892</v>
      </c>
      <c r="I205" s="39" t="s">
        <v>543</v>
      </c>
      <c r="J205" s="53">
        <v>44720</v>
      </c>
      <c r="K205" s="53">
        <v>106454.39999999999</v>
      </c>
      <c r="L205" s="54">
        <v>238</v>
      </c>
      <c r="M205" s="45">
        <f t="shared" si="22"/>
        <v>119</v>
      </c>
      <c r="N205" s="39" t="s">
        <v>130</v>
      </c>
      <c r="O205" s="38">
        <v>2</v>
      </c>
      <c r="P205" s="38">
        <v>1</v>
      </c>
      <c r="Q205" s="38">
        <v>3</v>
      </c>
      <c r="R205" s="38">
        <v>2</v>
      </c>
      <c r="S205" s="38">
        <v>1</v>
      </c>
      <c r="T205" s="40">
        <f t="shared" si="21"/>
        <v>9</v>
      </c>
      <c r="U205" s="47" t="s">
        <v>893</v>
      </c>
      <c r="V205" s="39">
        <v>360</v>
      </c>
      <c r="W205" s="39" t="s">
        <v>142</v>
      </c>
      <c r="X205" s="39" t="s">
        <v>71</v>
      </c>
      <c r="Y205" s="49">
        <v>2</v>
      </c>
      <c r="Z205" s="49">
        <v>3</v>
      </c>
      <c r="AA205" s="49">
        <v>3</v>
      </c>
      <c r="AB205" s="49"/>
      <c r="AC205" s="40">
        <f t="shared" si="6"/>
        <v>8</v>
      </c>
      <c r="AD205" s="135">
        <f t="shared" si="2"/>
        <v>17</v>
      </c>
      <c r="AE205" s="39" t="s">
        <v>79</v>
      </c>
      <c r="AF205" s="39"/>
      <c r="AG205" s="56"/>
      <c r="AH205" s="56"/>
    </row>
    <row r="206" spans="1:34" s="134" customFormat="1" ht="167.4" x14ac:dyDescent="0.25">
      <c r="A206" s="38" t="s">
        <v>896</v>
      </c>
      <c r="B206" s="39" t="s">
        <v>41</v>
      </c>
      <c r="C206" s="39" t="s">
        <v>539</v>
      </c>
      <c r="D206" s="40" t="s">
        <v>897</v>
      </c>
      <c r="E206" s="39" t="s">
        <v>890</v>
      </c>
      <c r="F206" s="39" t="s">
        <v>891</v>
      </c>
      <c r="G206" s="39">
        <v>43.0107</v>
      </c>
      <c r="H206" s="39" t="s">
        <v>892</v>
      </c>
      <c r="I206" s="39" t="s">
        <v>543</v>
      </c>
      <c r="J206" s="53">
        <v>44720</v>
      </c>
      <c r="K206" s="53">
        <v>106454.39999999999</v>
      </c>
      <c r="L206" s="54">
        <v>238</v>
      </c>
      <c r="M206" s="45">
        <f t="shared" si="22"/>
        <v>119</v>
      </c>
      <c r="N206" s="39" t="s">
        <v>67</v>
      </c>
      <c r="O206" s="38">
        <v>2</v>
      </c>
      <c r="P206" s="38">
        <v>1</v>
      </c>
      <c r="Q206" s="38">
        <v>3</v>
      </c>
      <c r="R206" s="38">
        <v>2</v>
      </c>
      <c r="S206" s="38">
        <v>1</v>
      </c>
      <c r="T206" s="40">
        <f t="shared" si="21"/>
        <v>9</v>
      </c>
      <c r="U206" s="47" t="s">
        <v>893</v>
      </c>
      <c r="V206" s="39">
        <v>360</v>
      </c>
      <c r="W206" s="39" t="s">
        <v>142</v>
      </c>
      <c r="X206" s="39" t="s">
        <v>71</v>
      </c>
      <c r="Y206" s="49">
        <v>2</v>
      </c>
      <c r="Z206" s="49">
        <v>3</v>
      </c>
      <c r="AA206" s="49">
        <v>3</v>
      </c>
      <c r="AB206" s="49"/>
      <c r="AC206" s="40">
        <f t="shared" si="6"/>
        <v>8</v>
      </c>
      <c r="AD206" s="135">
        <f t="shared" si="2"/>
        <v>17</v>
      </c>
      <c r="AE206" s="39" t="s">
        <v>79</v>
      </c>
      <c r="AF206" s="39"/>
      <c r="AG206" s="56"/>
      <c r="AH206" s="56"/>
    </row>
    <row r="207" spans="1:34" s="134" customFormat="1" ht="390.6" x14ac:dyDescent="0.25">
      <c r="A207" s="38" t="s">
        <v>553</v>
      </c>
      <c r="B207" s="39" t="s">
        <v>42</v>
      </c>
      <c r="C207" s="39" t="s">
        <v>554</v>
      </c>
      <c r="D207" s="40" t="s">
        <v>555</v>
      </c>
      <c r="E207" s="39" t="s">
        <v>53</v>
      </c>
      <c r="F207" s="39" t="s">
        <v>556</v>
      </c>
      <c r="G207" s="90">
        <v>47.060400000000001</v>
      </c>
      <c r="H207" s="39" t="s">
        <v>557</v>
      </c>
      <c r="I207" s="39" t="s">
        <v>558</v>
      </c>
      <c r="J207" s="53">
        <f t="shared" ref="J207:J209" si="23">16.6209139421*2080</f>
        <v>34571.500999568001</v>
      </c>
      <c r="K207" s="80">
        <f t="shared" ref="K207:K208" si="24">26.812905476208*2080</f>
        <v>55770.843390512644</v>
      </c>
      <c r="L207" s="45" t="s">
        <v>559</v>
      </c>
      <c r="M207" s="45">
        <f t="shared" si="22"/>
        <v>2624</v>
      </c>
      <c r="N207" s="39" t="s">
        <v>560</v>
      </c>
      <c r="O207" s="38">
        <v>2</v>
      </c>
      <c r="P207" s="38">
        <v>3</v>
      </c>
      <c r="Q207" s="38">
        <v>3</v>
      </c>
      <c r="R207" s="38">
        <v>2</v>
      </c>
      <c r="S207" s="38"/>
      <c r="T207" s="40">
        <f t="shared" si="21"/>
        <v>10</v>
      </c>
      <c r="U207" s="47" t="s">
        <v>165</v>
      </c>
      <c r="V207" s="39" t="s">
        <v>1535</v>
      </c>
      <c r="W207" s="39" t="s">
        <v>70</v>
      </c>
      <c r="X207" s="39" t="s">
        <v>72</v>
      </c>
      <c r="Y207" s="49">
        <v>2</v>
      </c>
      <c r="Z207" s="49">
        <v>3</v>
      </c>
      <c r="AA207" s="49">
        <v>3</v>
      </c>
      <c r="AB207" s="49"/>
      <c r="AC207" s="40">
        <f t="shared" si="6"/>
        <v>8</v>
      </c>
      <c r="AD207" s="135">
        <f t="shared" si="2"/>
        <v>18</v>
      </c>
      <c r="AE207" s="39" t="s">
        <v>79</v>
      </c>
      <c r="AF207" s="39"/>
      <c r="AG207" s="56"/>
      <c r="AH207" s="56"/>
    </row>
    <row r="208" spans="1:34" s="134" customFormat="1" ht="409.6" x14ac:dyDescent="0.25">
      <c r="A208" s="38" t="s">
        <v>563</v>
      </c>
      <c r="B208" s="39" t="s">
        <v>42</v>
      </c>
      <c r="C208" s="39" t="s">
        <v>554</v>
      </c>
      <c r="D208" s="40" t="s">
        <v>564</v>
      </c>
      <c r="E208" s="39" t="s">
        <v>53</v>
      </c>
      <c r="F208" s="39" t="s">
        <v>565</v>
      </c>
      <c r="G208" s="90">
        <v>47.0608</v>
      </c>
      <c r="H208" s="39" t="s">
        <v>566</v>
      </c>
      <c r="I208" s="39" t="s">
        <v>567</v>
      </c>
      <c r="J208" s="53">
        <f t="shared" si="23"/>
        <v>34571.500999568001</v>
      </c>
      <c r="K208" s="80">
        <f t="shared" si="24"/>
        <v>55770.843390512644</v>
      </c>
      <c r="L208" s="45" t="s">
        <v>568</v>
      </c>
      <c r="M208" s="45">
        <f t="shared" si="22"/>
        <v>340.5</v>
      </c>
      <c r="N208" s="39" t="s">
        <v>569</v>
      </c>
      <c r="O208" s="38">
        <v>2</v>
      </c>
      <c r="P208" s="38">
        <v>1</v>
      </c>
      <c r="Q208" s="38">
        <v>3</v>
      </c>
      <c r="R208" s="38">
        <v>2</v>
      </c>
      <c r="S208" s="38"/>
      <c r="T208" s="40">
        <f t="shared" si="21"/>
        <v>8</v>
      </c>
      <c r="U208" s="47" t="s">
        <v>572</v>
      </c>
      <c r="V208" s="39" t="s">
        <v>1535</v>
      </c>
      <c r="W208" s="39" t="s">
        <v>70</v>
      </c>
      <c r="X208" s="39" t="s">
        <v>72</v>
      </c>
      <c r="Y208" s="49">
        <v>3</v>
      </c>
      <c r="Z208" s="49">
        <v>3</v>
      </c>
      <c r="AA208" s="49">
        <v>3</v>
      </c>
      <c r="AB208" s="49"/>
      <c r="AC208" s="40">
        <f t="shared" si="6"/>
        <v>9</v>
      </c>
      <c r="AD208" s="135">
        <f t="shared" si="2"/>
        <v>17</v>
      </c>
      <c r="AE208" s="39" t="s">
        <v>79</v>
      </c>
      <c r="AF208" s="39"/>
      <c r="AG208" s="56"/>
      <c r="AH208" s="56"/>
    </row>
    <row r="209" spans="1:34" s="134" customFormat="1" ht="409.6" x14ac:dyDescent="0.25">
      <c r="A209" s="38" t="s">
        <v>579</v>
      </c>
      <c r="B209" s="39" t="s">
        <v>42</v>
      </c>
      <c r="C209" s="39" t="s">
        <v>554</v>
      </c>
      <c r="D209" s="40" t="s">
        <v>580</v>
      </c>
      <c r="E209" s="39" t="s">
        <v>53</v>
      </c>
      <c r="F209" s="39" t="s">
        <v>581</v>
      </c>
      <c r="G209" s="90">
        <v>47.060499999999998</v>
      </c>
      <c r="H209" s="39" t="s">
        <v>582</v>
      </c>
      <c r="I209" s="39" t="s">
        <v>583</v>
      </c>
      <c r="J209" s="53">
        <f t="shared" si="23"/>
        <v>34571.500999568001</v>
      </c>
      <c r="K209" s="80">
        <f>26.812905476*2080</f>
        <v>55770.843390080001</v>
      </c>
      <c r="L209" s="45" t="s">
        <v>587</v>
      </c>
      <c r="M209" s="45">
        <f t="shared" si="22"/>
        <v>714.5</v>
      </c>
      <c r="N209" s="39" t="s">
        <v>591</v>
      </c>
      <c r="O209" s="38">
        <v>2</v>
      </c>
      <c r="P209" s="38">
        <v>2</v>
      </c>
      <c r="Q209" s="38">
        <v>3</v>
      </c>
      <c r="R209" s="38">
        <v>2</v>
      </c>
      <c r="S209" s="38"/>
      <c r="T209" s="40">
        <f t="shared" si="21"/>
        <v>9</v>
      </c>
      <c r="U209" s="47" t="s">
        <v>123</v>
      </c>
      <c r="V209" s="39" t="s">
        <v>1535</v>
      </c>
      <c r="W209" s="39" t="s">
        <v>70</v>
      </c>
      <c r="X209" s="39" t="s">
        <v>72</v>
      </c>
      <c r="Y209" s="49">
        <v>2</v>
      </c>
      <c r="Z209" s="49">
        <v>3</v>
      </c>
      <c r="AA209" s="49">
        <v>3</v>
      </c>
      <c r="AB209" s="49"/>
      <c r="AC209" s="40">
        <f t="shared" si="6"/>
        <v>8</v>
      </c>
      <c r="AD209" s="135">
        <f t="shared" si="2"/>
        <v>17</v>
      </c>
      <c r="AE209" s="39" t="s">
        <v>79</v>
      </c>
      <c r="AF209" s="39"/>
      <c r="AG209" s="56"/>
      <c r="AH209" s="56"/>
    </row>
    <row r="210" spans="1:34" s="134" customFormat="1" ht="241.8" x14ac:dyDescent="0.25">
      <c r="A210" s="38" t="s">
        <v>898</v>
      </c>
      <c r="B210" s="39" t="s">
        <v>41</v>
      </c>
      <c r="C210" s="39" t="s">
        <v>554</v>
      </c>
      <c r="D210" s="40" t="s">
        <v>899</v>
      </c>
      <c r="E210" s="39" t="s">
        <v>900</v>
      </c>
      <c r="F210" s="39" t="s">
        <v>901</v>
      </c>
      <c r="G210" s="39">
        <v>47.060400000000001</v>
      </c>
      <c r="H210" s="39" t="s">
        <v>162</v>
      </c>
      <c r="I210" s="39" t="s">
        <v>558</v>
      </c>
      <c r="J210" s="53">
        <v>34569.599999999999</v>
      </c>
      <c r="K210" s="53">
        <v>64896</v>
      </c>
      <c r="L210" s="54">
        <v>5248</v>
      </c>
      <c r="M210" s="45">
        <f t="shared" si="22"/>
        <v>2624</v>
      </c>
      <c r="N210" s="39" t="s">
        <v>67</v>
      </c>
      <c r="O210" s="38">
        <v>2</v>
      </c>
      <c r="P210" s="38">
        <v>3</v>
      </c>
      <c r="Q210" s="38">
        <v>3</v>
      </c>
      <c r="R210" s="38">
        <v>2</v>
      </c>
      <c r="S210" s="38"/>
      <c r="T210" s="40">
        <f t="shared" si="21"/>
        <v>10</v>
      </c>
      <c r="U210" s="47" t="s">
        <v>165</v>
      </c>
      <c r="V210" s="39">
        <v>480</v>
      </c>
      <c r="W210" s="39" t="s">
        <v>142</v>
      </c>
      <c r="X210" s="39" t="s">
        <v>71</v>
      </c>
      <c r="Y210" s="49">
        <v>2</v>
      </c>
      <c r="Z210" s="49">
        <v>2</v>
      </c>
      <c r="AA210" s="49">
        <v>3</v>
      </c>
      <c r="AB210" s="49"/>
      <c r="AC210" s="40">
        <f t="shared" si="6"/>
        <v>7</v>
      </c>
      <c r="AD210" s="135">
        <f t="shared" si="2"/>
        <v>17</v>
      </c>
      <c r="AE210" s="39" t="s">
        <v>79</v>
      </c>
      <c r="AF210" s="39"/>
      <c r="AG210" s="56"/>
      <c r="AH210" s="56"/>
    </row>
    <row r="211" spans="1:34" s="134" customFormat="1" ht="241.8" x14ac:dyDescent="0.25">
      <c r="A211" s="38" t="s">
        <v>902</v>
      </c>
      <c r="B211" s="39" t="s">
        <v>41</v>
      </c>
      <c r="C211" s="39" t="s">
        <v>554</v>
      </c>
      <c r="D211" s="40" t="s">
        <v>903</v>
      </c>
      <c r="E211" s="39" t="s">
        <v>904</v>
      </c>
      <c r="F211" s="39" t="s">
        <v>905</v>
      </c>
      <c r="G211" s="90">
        <v>47.060400000000001</v>
      </c>
      <c r="H211" s="39" t="s">
        <v>557</v>
      </c>
      <c r="I211" s="39" t="s">
        <v>558</v>
      </c>
      <c r="J211" s="53">
        <f t="shared" ref="J211:J221" si="25">16.6209139421*2080</f>
        <v>34571.500999568001</v>
      </c>
      <c r="K211" s="80">
        <f t="shared" ref="K211:K221" si="26">26.812905476208*2080</f>
        <v>55770.843390512644</v>
      </c>
      <c r="L211" s="45" t="s">
        <v>559</v>
      </c>
      <c r="M211" s="45">
        <f t="shared" si="22"/>
        <v>2624</v>
      </c>
      <c r="N211" s="39" t="s">
        <v>67</v>
      </c>
      <c r="O211" s="38">
        <v>2</v>
      </c>
      <c r="P211" s="38">
        <v>3</v>
      </c>
      <c r="Q211" s="38">
        <v>3</v>
      </c>
      <c r="R211" s="38">
        <v>2</v>
      </c>
      <c r="S211" s="38"/>
      <c r="T211" s="40">
        <f t="shared" si="21"/>
        <v>10</v>
      </c>
      <c r="U211" s="47" t="s">
        <v>165</v>
      </c>
      <c r="V211" s="39">
        <v>150</v>
      </c>
      <c r="W211" s="39" t="s">
        <v>70</v>
      </c>
      <c r="X211" s="39" t="s">
        <v>71</v>
      </c>
      <c r="Y211" s="49">
        <v>2</v>
      </c>
      <c r="Z211" s="49">
        <v>3</v>
      </c>
      <c r="AA211" s="49">
        <v>2</v>
      </c>
      <c r="AB211" s="49"/>
      <c r="AC211" s="40">
        <f t="shared" si="6"/>
        <v>7</v>
      </c>
      <c r="AD211" s="135">
        <f t="shared" si="2"/>
        <v>17</v>
      </c>
      <c r="AE211" s="39" t="s">
        <v>79</v>
      </c>
      <c r="AF211" s="39" t="s">
        <v>906</v>
      </c>
      <c r="AG211" s="56"/>
      <c r="AH211" s="56"/>
    </row>
    <row r="212" spans="1:34" s="134" customFormat="1" ht="241.8" x14ac:dyDescent="0.25">
      <c r="A212" s="38" t="s">
        <v>907</v>
      </c>
      <c r="B212" s="39" t="s">
        <v>41</v>
      </c>
      <c r="C212" s="39" t="s">
        <v>554</v>
      </c>
      <c r="D212" s="40" t="s">
        <v>908</v>
      </c>
      <c r="E212" s="39" t="s">
        <v>904</v>
      </c>
      <c r="F212" s="39" t="s">
        <v>905</v>
      </c>
      <c r="G212" s="90">
        <v>47.060400000000001</v>
      </c>
      <c r="H212" s="39" t="s">
        <v>557</v>
      </c>
      <c r="I212" s="39" t="s">
        <v>558</v>
      </c>
      <c r="J212" s="53">
        <f t="shared" si="25"/>
        <v>34571.500999568001</v>
      </c>
      <c r="K212" s="80">
        <f t="shared" si="26"/>
        <v>55770.843390512644</v>
      </c>
      <c r="L212" s="45" t="s">
        <v>559</v>
      </c>
      <c r="M212" s="45">
        <f t="shared" si="22"/>
        <v>2624</v>
      </c>
      <c r="N212" s="39" t="s">
        <v>67</v>
      </c>
      <c r="O212" s="38">
        <v>2</v>
      </c>
      <c r="P212" s="38">
        <v>3</v>
      </c>
      <c r="Q212" s="38">
        <v>3</v>
      </c>
      <c r="R212" s="38">
        <v>2</v>
      </c>
      <c r="S212" s="38"/>
      <c r="T212" s="40">
        <f t="shared" si="21"/>
        <v>10</v>
      </c>
      <c r="U212" s="47" t="s">
        <v>165</v>
      </c>
      <c r="V212" s="39">
        <v>150</v>
      </c>
      <c r="W212" s="39" t="s">
        <v>70</v>
      </c>
      <c r="X212" s="39" t="s">
        <v>909</v>
      </c>
      <c r="Y212" s="49">
        <v>2</v>
      </c>
      <c r="Z212" s="49">
        <v>3</v>
      </c>
      <c r="AA212" s="49">
        <v>2</v>
      </c>
      <c r="AB212" s="49"/>
      <c r="AC212" s="40">
        <f t="shared" si="6"/>
        <v>7</v>
      </c>
      <c r="AD212" s="135">
        <f t="shared" si="2"/>
        <v>17</v>
      </c>
      <c r="AE212" s="39" t="s">
        <v>79</v>
      </c>
      <c r="AF212" s="39" t="s">
        <v>909</v>
      </c>
      <c r="AG212" s="56"/>
      <c r="AH212" s="56"/>
    </row>
    <row r="213" spans="1:34" s="134" customFormat="1" ht="241.8" x14ac:dyDescent="0.25">
      <c r="A213" s="38" t="s">
        <v>910</v>
      </c>
      <c r="B213" s="39" t="s">
        <v>41</v>
      </c>
      <c r="C213" s="39" t="s">
        <v>554</v>
      </c>
      <c r="D213" s="40" t="s">
        <v>911</v>
      </c>
      <c r="E213" s="39" t="s">
        <v>904</v>
      </c>
      <c r="F213" s="39" t="s">
        <v>905</v>
      </c>
      <c r="G213" s="90">
        <v>47.060400000000001</v>
      </c>
      <c r="H213" s="39" t="s">
        <v>557</v>
      </c>
      <c r="I213" s="39" t="s">
        <v>558</v>
      </c>
      <c r="J213" s="53">
        <f t="shared" si="25"/>
        <v>34571.500999568001</v>
      </c>
      <c r="K213" s="80">
        <f t="shared" si="26"/>
        <v>55770.843390512644</v>
      </c>
      <c r="L213" s="45" t="s">
        <v>559</v>
      </c>
      <c r="M213" s="45">
        <f t="shared" si="22"/>
        <v>2624</v>
      </c>
      <c r="N213" s="39" t="s">
        <v>67</v>
      </c>
      <c r="O213" s="38">
        <v>2</v>
      </c>
      <c r="P213" s="38">
        <v>3</v>
      </c>
      <c r="Q213" s="38">
        <v>3</v>
      </c>
      <c r="R213" s="38">
        <v>2</v>
      </c>
      <c r="S213" s="38"/>
      <c r="T213" s="40">
        <f t="shared" si="21"/>
        <v>10</v>
      </c>
      <c r="U213" s="47" t="s">
        <v>165</v>
      </c>
      <c r="V213" s="39">
        <v>150</v>
      </c>
      <c r="W213" s="39" t="s">
        <v>70</v>
      </c>
      <c r="X213" s="39" t="s">
        <v>909</v>
      </c>
      <c r="Y213" s="49">
        <v>2</v>
      </c>
      <c r="Z213" s="49">
        <v>3</v>
      </c>
      <c r="AA213" s="49">
        <v>2</v>
      </c>
      <c r="AB213" s="49"/>
      <c r="AC213" s="40">
        <f t="shared" si="6"/>
        <v>7</v>
      </c>
      <c r="AD213" s="135">
        <f t="shared" si="2"/>
        <v>17</v>
      </c>
      <c r="AE213" s="39" t="s">
        <v>79</v>
      </c>
      <c r="AF213" s="39" t="s">
        <v>909</v>
      </c>
      <c r="AG213" s="56"/>
      <c r="AH213" s="56"/>
    </row>
    <row r="214" spans="1:34" s="134" customFormat="1" ht="241.8" x14ac:dyDescent="0.25">
      <c r="A214" s="38" t="s">
        <v>912</v>
      </c>
      <c r="B214" s="39" t="s">
        <v>41</v>
      </c>
      <c r="C214" s="39" t="s">
        <v>554</v>
      </c>
      <c r="D214" s="40" t="s">
        <v>913</v>
      </c>
      <c r="E214" s="39" t="s">
        <v>904</v>
      </c>
      <c r="F214" s="39" t="s">
        <v>905</v>
      </c>
      <c r="G214" s="90">
        <v>47.060400000000001</v>
      </c>
      <c r="H214" s="39" t="s">
        <v>557</v>
      </c>
      <c r="I214" s="39" t="s">
        <v>558</v>
      </c>
      <c r="J214" s="53">
        <f t="shared" si="25"/>
        <v>34571.500999568001</v>
      </c>
      <c r="K214" s="80">
        <f t="shared" si="26"/>
        <v>55770.843390512644</v>
      </c>
      <c r="L214" s="45" t="s">
        <v>559</v>
      </c>
      <c r="M214" s="45">
        <f t="shared" si="22"/>
        <v>2624</v>
      </c>
      <c r="N214" s="39" t="s">
        <v>67</v>
      </c>
      <c r="O214" s="38">
        <v>2</v>
      </c>
      <c r="P214" s="38">
        <v>3</v>
      </c>
      <c r="Q214" s="38">
        <v>3</v>
      </c>
      <c r="R214" s="38">
        <v>2</v>
      </c>
      <c r="S214" s="38"/>
      <c r="T214" s="40">
        <f t="shared" si="21"/>
        <v>10</v>
      </c>
      <c r="U214" s="47" t="s">
        <v>165</v>
      </c>
      <c r="V214" s="39">
        <v>150</v>
      </c>
      <c r="W214" s="39" t="s">
        <v>70</v>
      </c>
      <c r="X214" s="39" t="s">
        <v>909</v>
      </c>
      <c r="Y214" s="49">
        <v>2</v>
      </c>
      <c r="Z214" s="49">
        <v>3</v>
      </c>
      <c r="AA214" s="49">
        <v>2</v>
      </c>
      <c r="AB214" s="49"/>
      <c r="AC214" s="40">
        <f t="shared" si="6"/>
        <v>7</v>
      </c>
      <c r="AD214" s="135">
        <f t="shared" si="2"/>
        <v>17</v>
      </c>
      <c r="AE214" s="39" t="s">
        <v>79</v>
      </c>
      <c r="AF214" s="39" t="s">
        <v>909</v>
      </c>
      <c r="AG214" s="56"/>
      <c r="AH214" s="56"/>
    </row>
    <row r="215" spans="1:34" s="134" customFormat="1" ht="241.8" x14ac:dyDescent="0.25">
      <c r="A215" s="38" t="s">
        <v>914</v>
      </c>
      <c r="B215" s="39" t="s">
        <v>41</v>
      </c>
      <c r="C215" s="39" t="s">
        <v>554</v>
      </c>
      <c r="D215" s="40" t="s">
        <v>915</v>
      </c>
      <c r="E215" s="39" t="s">
        <v>904</v>
      </c>
      <c r="F215" s="39" t="s">
        <v>905</v>
      </c>
      <c r="G215" s="90">
        <v>47.060400000000001</v>
      </c>
      <c r="H215" s="39" t="s">
        <v>557</v>
      </c>
      <c r="I215" s="39" t="s">
        <v>558</v>
      </c>
      <c r="J215" s="53">
        <f t="shared" si="25"/>
        <v>34571.500999568001</v>
      </c>
      <c r="K215" s="80">
        <f t="shared" si="26"/>
        <v>55770.843390512644</v>
      </c>
      <c r="L215" s="45" t="s">
        <v>559</v>
      </c>
      <c r="M215" s="45">
        <f t="shared" si="22"/>
        <v>2624</v>
      </c>
      <c r="N215" s="39" t="s">
        <v>67</v>
      </c>
      <c r="O215" s="38">
        <v>2</v>
      </c>
      <c r="P215" s="38">
        <v>3</v>
      </c>
      <c r="Q215" s="38">
        <v>3</v>
      </c>
      <c r="R215" s="38">
        <v>2</v>
      </c>
      <c r="S215" s="38"/>
      <c r="T215" s="40">
        <f t="shared" si="21"/>
        <v>10</v>
      </c>
      <c r="U215" s="47" t="s">
        <v>165</v>
      </c>
      <c r="V215" s="39">
        <v>150</v>
      </c>
      <c r="W215" s="39" t="s">
        <v>70</v>
      </c>
      <c r="X215" s="39" t="s">
        <v>909</v>
      </c>
      <c r="Y215" s="49">
        <v>2</v>
      </c>
      <c r="Z215" s="49">
        <v>3</v>
      </c>
      <c r="AA215" s="49">
        <v>2</v>
      </c>
      <c r="AB215" s="49"/>
      <c r="AC215" s="40">
        <f t="shared" si="6"/>
        <v>7</v>
      </c>
      <c r="AD215" s="135">
        <f t="shared" si="2"/>
        <v>17</v>
      </c>
      <c r="AE215" s="39" t="s">
        <v>79</v>
      </c>
      <c r="AF215" s="39" t="s">
        <v>909</v>
      </c>
      <c r="AG215" s="56"/>
      <c r="AH215" s="56"/>
    </row>
    <row r="216" spans="1:34" s="134" customFormat="1" ht="241.8" x14ac:dyDescent="0.25">
      <c r="A216" s="38" t="s">
        <v>916</v>
      </c>
      <c r="B216" s="39" t="s">
        <v>41</v>
      </c>
      <c r="C216" s="39" t="s">
        <v>554</v>
      </c>
      <c r="D216" s="40" t="s">
        <v>917</v>
      </c>
      <c r="E216" s="39" t="s">
        <v>904</v>
      </c>
      <c r="F216" s="39" t="s">
        <v>918</v>
      </c>
      <c r="G216" s="90">
        <v>47.060400000000001</v>
      </c>
      <c r="H216" s="39" t="s">
        <v>557</v>
      </c>
      <c r="I216" s="39" t="s">
        <v>558</v>
      </c>
      <c r="J216" s="53">
        <f t="shared" si="25"/>
        <v>34571.500999568001</v>
      </c>
      <c r="K216" s="80">
        <f t="shared" si="26"/>
        <v>55770.843390512644</v>
      </c>
      <c r="L216" s="45" t="s">
        <v>559</v>
      </c>
      <c r="M216" s="45">
        <f t="shared" si="22"/>
        <v>2624</v>
      </c>
      <c r="N216" s="39" t="s">
        <v>67</v>
      </c>
      <c r="O216" s="38">
        <v>2</v>
      </c>
      <c r="P216" s="38">
        <v>3</v>
      </c>
      <c r="Q216" s="38">
        <v>3</v>
      </c>
      <c r="R216" s="38">
        <v>2</v>
      </c>
      <c r="S216" s="38"/>
      <c r="T216" s="40">
        <f t="shared" si="21"/>
        <v>10</v>
      </c>
      <c r="U216" s="47" t="s">
        <v>165</v>
      </c>
      <c r="V216" s="39">
        <v>150</v>
      </c>
      <c r="W216" s="39" t="s">
        <v>70</v>
      </c>
      <c r="X216" s="39" t="s">
        <v>909</v>
      </c>
      <c r="Y216" s="49">
        <v>2</v>
      </c>
      <c r="Z216" s="49">
        <v>3</v>
      </c>
      <c r="AA216" s="49">
        <v>2</v>
      </c>
      <c r="AB216" s="49"/>
      <c r="AC216" s="40">
        <f t="shared" si="6"/>
        <v>7</v>
      </c>
      <c r="AD216" s="135">
        <f t="shared" si="2"/>
        <v>17</v>
      </c>
      <c r="AE216" s="39" t="s">
        <v>79</v>
      </c>
      <c r="AF216" s="39" t="s">
        <v>909</v>
      </c>
      <c r="AG216" s="56"/>
      <c r="AH216" s="56"/>
    </row>
    <row r="217" spans="1:34" s="134" customFormat="1" ht="241.8" x14ac:dyDescent="0.25">
      <c r="A217" s="38" t="s">
        <v>919</v>
      </c>
      <c r="B217" s="39" t="s">
        <v>41</v>
      </c>
      <c r="C217" s="39" t="s">
        <v>554</v>
      </c>
      <c r="D217" s="40" t="s">
        <v>920</v>
      </c>
      <c r="E217" s="39" t="s">
        <v>904</v>
      </c>
      <c r="F217" s="39" t="s">
        <v>918</v>
      </c>
      <c r="G217" s="90">
        <v>47.060400000000001</v>
      </c>
      <c r="H217" s="39" t="s">
        <v>557</v>
      </c>
      <c r="I217" s="39" t="s">
        <v>558</v>
      </c>
      <c r="J217" s="53">
        <f t="shared" si="25"/>
        <v>34571.500999568001</v>
      </c>
      <c r="K217" s="80">
        <f t="shared" si="26"/>
        <v>55770.843390512644</v>
      </c>
      <c r="L217" s="45" t="s">
        <v>559</v>
      </c>
      <c r="M217" s="45">
        <f t="shared" si="22"/>
        <v>2624</v>
      </c>
      <c r="N217" s="39" t="s">
        <v>67</v>
      </c>
      <c r="O217" s="38">
        <v>2</v>
      </c>
      <c r="P217" s="38">
        <v>3</v>
      </c>
      <c r="Q217" s="38">
        <v>3</v>
      </c>
      <c r="R217" s="38">
        <v>2</v>
      </c>
      <c r="S217" s="38"/>
      <c r="T217" s="40">
        <f t="shared" si="21"/>
        <v>10</v>
      </c>
      <c r="U217" s="47" t="s">
        <v>165</v>
      </c>
      <c r="V217" s="39">
        <v>150</v>
      </c>
      <c r="W217" s="39" t="s">
        <v>70</v>
      </c>
      <c r="X217" s="39" t="s">
        <v>909</v>
      </c>
      <c r="Y217" s="49">
        <v>2</v>
      </c>
      <c r="Z217" s="49">
        <v>3</v>
      </c>
      <c r="AA217" s="49">
        <v>2</v>
      </c>
      <c r="AB217" s="49"/>
      <c r="AC217" s="40">
        <f t="shared" si="6"/>
        <v>7</v>
      </c>
      <c r="AD217" s="135">
        <f t="shared" si="2"/>
        <v>17</v>
      </c>
      <c r="AE217" s="39" t="s">
        <v>79</v>
      </c>
      <c r="AF217" s="39" t="s">
        <v>909</v>
      </c>
      <c r="AG217" s="56"/>
      <c r="AH217" s="56"/>
    </row>
    <row r="218" spans="1:34" s="134" customFormat="1" ht="241.8" x14ac:dyDescent="0.25">
      <c r="A218" s="38" t="s">
        <v>921</v>
      </c>
      <c r="B218" s="39" t="s">
        <v>41</v>
      </c>
      <c r="C218" s="39" t="s">
        <v>554</v>
      </c>
      <c r="D218" s="40" t="s">
        <v>922</v>
      </c>
      <c r="E218" s="39" t="s">
        <v>904</v>
      </c>
      <c r="F218" s="39" t="s">
        <v>918</v>
      </c>
      <c r="G218" s="90">
        <v>47.060400000000001</v>
      </c>
      <c r="H218" s="39" t="s">
        <v>557</v>
      </c>
      <c r="I218" s="39" t="s">
        <v>558</v>
      </c>
      <c r="J218" s="53">
        <f t="shared" si="25"/>
        <v>34571.500999568001</v>
      </c>
      <c r="K218" s="80">
        <f t="shared" si="26"/>
        <v>55770.843390512644</v>
      </c>
      <c r="L218" s="45" t="s">
        <v>559</v>
      </c>
      <c r="M218" s="45">
        <f t="shared" si="22"/>
        <v>2624</v>
      </c>
      <c r="N218" s="39" t="s">
        <v>67</v>
      </c>
      <c r="O218" s="38">
        <v>2</v>
      </c>
      <c r="P218" s="38">
        <v>3</v>
      </c>
      <c r="Q218" s="38">
        <v>3</v>
      </c>
      <c r="R218" s="38">
        <v>2</v>
      </c>
      <c r="S218" s="38"/>
      <c r="T218" s="40">
        <f t="shared" si="21"/>
        <v>10</v>
      </c>
      <c r="U218" s="47" t="s">
        <v>165</v>
      </c>
      <c r="V218" s="39">
        <v>150</v>
      </c>
      <c r="W218" s="39" t="s">
        <v>70</v>
      </c>
      <c r="X218" s="39" t="s">
        <v>909</v>
      </c>
      <c r="Y218" s="49">
        <v>2</v>
      </c>
      <c r="Z218" s="49">
        <v>3</v>
      </c>
      <c r="AA218" s="49">
        <v>2</v>
      </c>
      <c r="AB218" s="49"/>
      <c r="AC218" s="40">
        <f t="shared" si="6"/>
        <v>7</v>
      </c>
      <c r="AD218" s="135">
        <f t="shared" si="2"/>
        <v>17</v>
      </c>
      <c r="AE218" s="39" t="s">
        <v>79</v>
      </c>
      <c r="AF218" s="39" t="s">
        <v>909</v>
      </c>
      <c r="AG218" s="56"/>
      <c r="AH218" s="56"/>
    </row>
    <row r="219" spans="1:34" s="134" customFormat="1" ht="241.8" x14ac:dyDescent="0.25">
      <c r="A219" s="38" t="s">
        <v>923</v>
      </c>
      <c r="B219" s="39" t="s">
        <v>41</v>
      </c>
      <c r="C219" s="39" t="s">
        <v>554</v>
      </c>
      <c r="D219" s="40" t="s">
        <v>924</v>
      </c>
      <c r="E219" s="39" t="s">
        <v>925</v>
      </c>
      <c r="F219" s="39" t="s">
        <v>905</v>
      </c>
      <c r="G219" s="90">
        <v>47.060400000000001</v>
      </c>
      <c r="H219" s="39" t="s">
        <v>557</v>
      </c>
      <c r="I219" s="39" t="s">
        <v>558</v>
      </c>
      <c r="J219" s="53">
        <f t="shared" si="25"/>
        <v>34571.500999568001</v>
      </c>
      <c r="K219" s="80">
        <f t="shared" si="26"/>
        <v>55770.843390512644</v>
      </c>
      <c r="L219" s="45" t="s">
        <v>559</v>
      </c>
      <c r="M219" s="45">
        <f t="shared" si="22"/>
        <v>2624</v>
      </c>
      <c r="N219" s="39" t="s">
        <v>67</v>
      </c>
      <c r="O219" s="38">
        <v>2</v>
      </c>
      <c r="P219" s="38">
        <v>3</v>
      </c>
      <c r="Q219" s="38">
        <v>3</v>
      </c>
      <c r="R219" s="38">
        <v>2</v>
      </c>
      <c r="S219" s="38"/>
      <c r="T219" s="40">
        <f t="shared" si="21"/>
        <v>10</v>
      </c>
      <c r="U219" s="47" t="s">
        <v>165</v>
      </c>
      <c r="V219" s="39" t="s">
        <v>926</v>
      </c>
      <c r="W219" s="39" t="s">
        <v>927</v>
      </c>
      <c r="X219" s="39"/>
      <c r="Y219" s="49">
        <v>2</v>
      </c>
      <c r="Z219" s="49">
        <v>3</v>
      </c>
      <c r="AA219" s="49">
        <v>2</v>
      </c>
      <c r="AB219" s="49"/>
      <c r="AC219" s="40">
        <f t="shared" si="6"/>
        <v>7</v>
      </c>
      <c r="AD219" s="135">
        <f t="shared" si="2"/>
        <v>17</v>
      </c>
      <c r="AE219" s="39" t="s">
        <v>79</v>
      </c>
      <c r="AF219" s="39"/>
      <c r="AG219" s="56"/>
      <c r="AH219" s="56"/>
    </row>
    <row r="220" spans="1:34" s="134" customFormat="1" ht="241.8" x14ac:dyDescent="0.25">
      <c r="A220" s="38" t="s">
        <v>928</v>
      </c>
      <c r="B220" s="39" t="s">
        <v>41</v>
      </c>
      <c r="C220" s="39" t="s">
        <v>554</v>
      </c>
      <c r="D220" s="40" t="s">
        <v>929</v>
      </c>
      <c r="E220" s="39" t="s">
        <v>925</v>
      </c>
      <c r="F220" s="39" t="s">
        <v>905</v>
      </c>
      <c r="G220" s="90">
        <v>47.060400000000001</v>
      </c>
      <c r="H220" s="39" t="s">
        <v>557</v>
      </c>
      <c r="I220" s="39" t="s">
        <v>558</v>
      </c>
      <c r="J220" s="53">
        <f t="shared" si="25"/>
        <v>34571.500999568001</v>
      </c>
      <c r="K220" s="80">
        <f t="shared" si="26"/>
        <v>55770.843390512644</v>
      </c>
      <c r="L220" s="45" t="s">
        <v>559</v>
      </c>
      <c r="M220" s="45">
        <f t="shared" si="22"/>
        <v>2624</v>
      </c>
      <c r="N220" s="39" t="s">
        <v>67</v>
      </c>
      <c r="O220" s="38">
        <v>2</v>
      </c>
      <c r="P220" s="38">
        <v>3</v>
      </c>
      <c r="Q220" s="38">
        <v>3</v>
      </c>
      <c r="R220" s="38">
        <v>2</v>
      </c>
      <c r="S220" s="38"/>
      <c r="T220" s="40">
        <f t="shared" si="21"/>
        <v>10</v>
      </c>
      <c r="U220" s="47" t="s">
        <v>165</v>
      </c>
      <c r="V220" s="39" t="s">
        <v>926</v>
      </c>
      <c r="W220" s="39" t="s">
        <v>927</v>
      </c>
      <c r="X220" s="39"/>
      <c r="Y220" s="49">
        <v>2</v>
      </c>
      <c r="Z220" s="49">
        <v>3</v>
      </c>
      <c r="AA220" s="49">
        <v>2</v>
      </c>
      <c r="AB220" s="49"/>
      <c r="AC220" s="40">
        <f t="shared" si="6"/>
        <v>7</v>
      </c>
      <c r="AD220" s="135">
        <f t="shared" si="2"/>
        <v>17</v>
      </c>
      <c r="AE220" s="39" t="s">
        <v>79</v>
      </c>
      <c r="AF220" s="39"/>
      <c r="AG220" s="56"/>
      <c r="AH220" s="56"/>
    </row>
    <row r="221" spans="1:34" s="134" customFormat="1" ht="241.8" x14ac:dyDescent="0.25">
      <c r="A221" s="38" t="s">
        <v>930</v>
      </c>
      <c r="B221" s="39" t="s">
        <v>41</v>
      </c>
      <c r="C221" s="39" t="s">
        <v>554</v>
      </c>
      <c r="D221" s="40" t="s">
        <v>931</v>
      </c>
      <c r="E221" s="39" t="s">
        <v>925</v>
      </c>
      <c r="F221" s="39" t="s">
        <v>905</v>
      </c>
      <c r="G221" s="90">
        <v>47.060400000000001</v>
      </c>
      <c r="H221" s="39" t="s">
        <v>557</v>
      </c>
      <c r="I221" s="39" t="s">
        <v>558</v>
      </c>
      <c r="J221" s="53">
        <f t="shared" si="25"/>
        <v>34571.500999568001</v>
      </c>
      <c r="K221" s="80">
        <f t="shared" si="26"/>
        <v>55770.843390512644</v>
      </c>
      <c r="L221" s="45" t="s">
        <v>559</v>
      </c>
      <c r="M221" s="45">
        <f t="shared" si="22"/>
        <v>2624</v>
      </c>
      <c r="N221" s="39" t="s">
        <v>67</v>
      </c>
      <c r="O221" s="38">
        <v>2</v>
      </c>
      <c r="P221" s="38">
        <v>3</v>
      </c>
      <c r="Q221" s="38">
        <v>3</v>
      </c>
      <c r="R221" s="38">
        <v>2</v>
      </c>
      <c r="S221" s="38"/>
      <c r="T221" s="40">
        <f t="shared" si="21"/>
        <v>10</v>
      </c>
      <c r="U221" s="47" t="s">
        <v>165</v>
      </c>
      <c r="V221" s="39" t="s">
        <v>926</v>
      </c>
      <c r="W221" s="39" t="s">
        <v>927</v>
      </c>
      <c r="X221" s="39"/>
      <c r="Y221" s="49">
        <v>2</v>
      </c>
      <c r="Z221" s="49">
        <v>3</v>
      </c>
      <c r="AA221" s="49">
        <v>2</v>
      </c>
      <c r="AB221" s="49"/>
      <c r="AC221" s="40">
        <f t="shared" si="6"/>
        <v>7</v>
      </c>
      <c r="AD221" s="135">
        <f t="shared" si="2"/>
        <v>17</v>
      </c>
      <c r="AE221" s="39" t="s">
        <v>79</v>
      </c>
      <c r="AF221" s="39"/>
      <c r="AG221" s="56"/>
      <c r="AH221" s="56"/>
    </row>
    <row r="222" spans="1:34" s="134" customFormat="1" ht="204.6" x14ac:dyDescent="0.25">
      <c r="A222" s="38" t="s">
        <v>1344</v>
      </c>
      <c r="B222" s="39" t="s">
        <v>1228</v>
      </c>
      <c r="C222" s="39" t="s">
        <v>554</v>
      </c>
      <c r="D222" s="40" t="s">
        <v>1345</v>
      </c>
      <c r="E222" s="39" t="s">
        <v>1346</v>
      </c>
      <c r="F222" s="39" t="s">
        <v>901</v>
      </c>
      <c r="G222" s="39">
        <v>47.060400000000001</v>
      </c>
      <c r="H222" s="39" t="s">
        <v>162</v>
      </c>
      <c r="I222" s="39" t="s">
        <v>163</v>
      </c>
      <c r="J222" s="53">
        <v>34569.599999999999</v>
      </c>
      <c r="K222" s="53">
        <v>64896</v>
      </c>
      <c r="L222" s="54">
        <v>5248</v>
      </c>
      <c r="M222" s="45">
        <f t="shared" si="22"/>
        <v>2624</v>
      </c>
      <c r="N222" s="39" t="s">
        <v>1231</v>
      </c>
      <c r="O222" s="38">
        <v>2</v>
      </c>
      <c r="P222" s="38">
        <v>3</v>
      </c>
      <c r="Q222" s="38">
        <v>3</v>
      </c>
      <c r="R222" s="38">
        <v>2</v>
      </c>
      <c r="S222" s="38"/>
      <c r="T222" s="40">
        <f t="shared" si="21"/>
        <v>10</v>
      </c>
      <c r="U222" s="47" t="s">
        <v>165</v>
      </c>
      <c r="V222" s="39">
        <v>480</v>
      </c>
      <c r="W222" s="39" t="s">
        <v>244</v>
      </c>
      <c r="X222" s="39" t="s">
        <v>71</v>
      </c>
      <c r="Y222" s="49">
        <v>2</v>
      </c>
      <c r="Z222" s="49">
        <v>2</v>
      </c>
      <c r="AA222" s="49">
        <v>3</v>
      </c>
      <c r="AB222" s="49"/>
      <c r="AC222" s="40">
        <f t="shared" si="6"/>
        <v>7</v>
      </c>
      <c r="AD222" s="135">
        <f t="shared" si="2"/>
        <v>17</v>
      </c>
      <c r="AE222" s="39" t="s">
        <v>79</v>
      </c>
      <c r="AF222" s="39"/>
      <c r="AG222" s="56"/>
      <c r="AH222" s="56"/>
    </row>
    <row r="223" spans="1:34" s="134" customFormat="1" ht="204.6" x14ac:dyDescent="0.25">
      <c r="A223" s="38" t="s">
        <v>268</v>
      </c>
      <c r="B223" s="39" t="s">
        <v>40</v>
      </c>
      <c r="C223" s="39" t="s">
        <v>45</v>
      </c>
      <c r="D223" s="40" t="s">
        <v>269</v>
      </c>
      <c r="E223" s="39" t="s">
        <v>270</v>
      </c>
      <c r="F223" s="39" t="s">
        <v>271</v>
      </c>
      <c r="G223" s="39">
        <v>46.041499999999999</v>
      </c>
      <c r="H223" s="39" t="s">
        <v>272</v>
      </c>
      <c r="I223" s="39" t="s">
        <v>273</v>
      </c>
      <c r="J223" s="53">
        <v>30388.799999999999</v>
      </c>
      <c r="K223" s="53">
        <v>57200</v>
      </c>
      <c r="L223" s="54">
        <v>1563</v>
      </c>
      <c r="M223" s="45">
        <f t="shared" si="22"/>
        <v>781.5</v>
      </c>
      <c r="N223" s="39" t="s">
        <v>98</v>
      </c>
      <c r="O223" s="38">
        <v>2</v>
      </c>
      <c r="P223" s="38">
        <v>2</v>
      </c>
      <c r="Q223" s="38">
        <v>3</v>
      </c>
      <c r="R223" s="38">
        <v>2</v>
      </c>
      <c r="S223" s="38">
        <v>1</v>
      </c>
      <c r="T223" s="40">
        <f t="shared" si="21"/>
        <v>10</v>
      </c>
      <c r="U223" s="47" t="s">
        <v>284</v>
      </c>
      <c r="V223" s="39" t="s">
        <v>166</v>
      </c>
      <c r="W223" s="39" t="s">
        <v>285</v>
      </c>
      <c r="X223" s="39" t="s">
        <v>286</v>
      </c>
      <c r="Y223" s="49">
        <v>2</v>
      </c>
      <c r="Z223" s="49">
        <v>2</v>
      </c>
      <c r="AA223" s="49">
        <v>1</v>
      </c>
      <c r="AB223" s="49" t="s">
        <v>75</v>
      </c>
      <c r="AC223" s="40">
        <f t="shared" si="6"/>
        <v>5</v>
      </c>
      <c r="AD223" s="135">
        <f t="shared" si="2"/>
        <v>15</v>
      </c>
      <c r="AE223" s="39" t="s">
        <v>288</v>
      </c>
      <c r="AF223" s="39" t="s">
        <v>290</v>
      </c>
      <c r="AG223" s="56"/>
      <c r="AH223" s="56"/>
    </row>
    <row r="224" spans="1:34" s="134" customFormat="1" ht="223.2" x14ac:dyDescent="0.25">
      <c r="A224" s="38" t="s">
        <v>932</v>
      </c>
      <c r="B224" s="39" t="s">
        <v>41</v>
      </c>
      <c r="C224" s="39" t="s">
        <v>45</v>
      </c>
      <c r="D224" s="40" t="s">
        <v>933</v>
      </c>
      <c r="E224" s="39" t="s">
        <v>137</v>
      </c>
      <c r="F224" s="39" t="s">
        <v>50</v>
      </c>
      <c r="G224" s="39">
        <v>47.030299999999997</v>
      </c>
      <c r="H224" s="39" t="s">
        <v>56</v>
      </c>
      <c r="I224" s="39" t="s">
        <v>58</v>
      </c>
      <c r="J224" s="53">
        <v>38625.599999999999</v>
      </c>
      <c r="K224" s="126">
        <v>62524.800000000003</v>
      </c>
      <c r="L224" s="54">
        <v>1438</v>
      </c>
      <c r="M224" s="45">
        <f t="shared" si="22"/>
        <v>719</v>
      </c>
      <c r="N224" s="39" t="s">
        <v>67</v>
      </c>
      <c r="O224" s="38">
        <v>2</v>
      </c>
      <c r="P224" s="38">
        <v>2</v>
      </c>
      <c r="Q224" s="38">
        <v>3</v>
      </c>
      <c r="R224" s="38">
        <v>2</v>
      </c>
      <c r="S224" s="38">
        <v>1</v>
      </c>
      <c r="T224" s="40">
        <f t="shared" si="21"/>
        <v>10</v>
      </c>
      <c r="U224" s="47" t="s">
        <v>73</v>
      </c>
      <c r="V224" s="39">
        <v>40</v>
      </c>
      <c r="W224" s="39" t="s">
        <v>70</v>
      </c>
      <c r="X224" s="39" t="s">
        <v>934</v>
      </c>
      <c r="Y224" s="49">
        <v>2</v>
      </c>
      <c r="Z224" s="49">
        <v>2</v>
      </c>
      <c r="AA224" s="49">
        <v>2</v>
      </c>
      <c r="AB224" s="49"/>
      <c r="AC224" s="40">
        <f t="shared" si="6"/>
        <v>6</v>
      </c>
      <c r="AD224" s="135">
        <f t="shared" si="2"/>
        <v>16</v>
      </c>
      <c r="AE224" s="39" t="s">
        <v>288</v>
      </c>
      <c r="AF224" s="39" t="s">
        <v>935</v>
      </c>
      <c r="AG224" s="56"/>
      <c r="AH224" s="56"/>
    </row>
    <row r="225" spans="1:34" s="134" customFormat="1" ht="223.2" x14ac:dyDescent="0.25">
      <c r="A225" s="38" t="s">
        <v>936</v>
      </c>
      <c r="B225" s="39" t="s">
        <v>41</v>
      </c>
      <c r="C225" s="39" t="s">
        <v>45</v>
      </c>
      <c r="D225" s="40" t="s">
        <v>937</v>
      </c>
      <c r="E225" s="39" t="s">
        <v>137</v>
      </c>
      <c r="F225" s="39" t="s">
        <v>50</v>
      </c>
      <c r="G225" s="39">
        <v>47.030299999999997</v>
      </c>
      <c r="H225" s="39" t="s">
        <v>56</v>
      </c>
      <c r="I225" s="39" t="s">
        <v>58</v>
      </c>
      <c r="J225" s="53">
        <v>38625.599999999999</v>
      </c>
      <c r="K225" s="126">
        <v>62524.800000000003</v>
      </c>
      <c r="L225" s="54">
        <v>1438</v>
      </c>
      <c r="M225" s="45">
        <f t="shared" si="22"/>
        <v>719</v>
      </c>
      <c r="N225" s="39" t="s">
        <v>67</v>
      </c>
      <c r="O225" s="38">
        <v>2</v>
      </c>
      <c r="P225" s="38">
        <v>2</v>
      </c>
      <c r="Q225" s="38">
        <v>3</v>
      </c>
      <c r="R225" s="38">
        <v>2</v>
      </c>
      <c r="S225" s="38">
        <v>1</v>
      </c>
      <c r="T225" s="40">
        <f t="shared" si="21"/>
        <v>10</v>
      </c>
      <c r="U225" s="47" t="s">
        <v>73</v>
      </c>
      <c r="V225" s="39">
        <v>40</v>
      </c>
      <c r="W225" s="39" t="s">
        <v>70</v>
      </c>
      <c r="X225" s="39" t="s">
        <v>934</v>
      </c>
      <c r="Y225" s="49">
        <v>2</v>
      </c>
      <c r="Z225" s="49">
        <v>2</v>
      </c>
      <c r="AA225" s="49">
        <v>2</v>
      </c>
      <c r="AB225" s="49"/>
      <c r="AC225" s="40">
        <f t="shared" si="6"/>
        <v>6</v>
      </c>
      <c r="AD225" s="135">
        <f t="shared" si="2"/>
        <v>16</v>
      </c>
      <c r="AE225" s="39" t="s">
        <v>288</v>
      </c>
      <c r="AF225" s="39" t="s">
        <v>935</v>
      </c>
      <c r="AG225" s="56"/>
      <c r="AH225" s="56"/>
    </row>
    <row r="226" spans="1:34" s="134" customFormat="1" ht="223.2" x14ac:dyDescent="0.25">
      <c r="A226" s="38" t="s">
        <v>938</v>
      </c>
      <c r="B226" s="39" t="s">
        <v>41</v>
      </c>
      <c r="C226" s="39" t="s">
        <v>45</v>
      </c>
      <c r="D226" s="40" t="s">
        <v>939</v>
      </c>
      <c r="E226" s="39" t="s">
        <v>137</v>
      </c>
      <c r="F226" s="39" t="s">
        <v>50</v>
      </c>
      <c r="G226" s="39">
        <v>47.030299999999997</v>
      </c>
      <c r="H226" s="39" t="s">
        <v>56</v>
      </c>
      <c r="I226" s="39" t="s">
        <v>58</v>
      </c>
      <c r="J226" s="53">
        <v>38625.599999999999</v>
      </c>
      <c r="K226" s="126">
        <v>62524.800000000003</v>
      </c>
      <c r="L226" s="54">
        <v>1438</v>
      </c>
      <c r="M226" s="45">
        <f t="shared" si="22"/>
        <v>719</v>
      </c>
      <c r="N226" s="39" t="s">
        <v>67</v>
      </c>
      <c r="O226" s="38">
        <v>2</v>
      </c>
      <c r="P226" s="38">
        <v>2</v>
      </c>
      <c r="Q226" s="38">
        <v>3</v>
      </c>
      <c r="R226" s="38">
        <v>2</v>
      </c>
      <c r="S226" s="38">
        <v>1</v>
      </c>
      <c r="T226" s="40">
        <f t="shared" si="21"/>
        <v>10</v>
      </c>
      <c r="U226" s="47" t="s">
        <v>73</v>
      </c>
      <c r="V226" s="39">
        <v>40</v>
      </c>
      <c r="W226" s="39" t="s">
        <v>70</v>
      </c>
      <c r="X226" s="39" t="s">
        <v>934</v>
      </c>
      <c r="Y226" s="49">
        <v>2</v>
      </c>
      <c r="Z226" s="49">
        <v>2</v>
      </c>
      <c r="AA226" s="49">
        <v>2</v>
      </c>
      <c r="AB226" s="49"/>
      <c r="AC226" s="40">
        <f t="shared" si="6"/>
        <v>6</v>
      </c>
      <c r="AD226" s="135">
        <f t="shared" si="2"/>
        <v>16</v>
      </c>
      <c r="AE226" s="39" t="s">
        <v>288</v>
      </c>
      <c r="AF226" s="39" t="s">
        <v>935</v>
      </c>
      <c r="AG226" s="56"/>
      <c r="AH226" s="56"/>
    </row>
    <row r="227" spans="1:34" s="134" customFormat="1" ht="223.2" x14ac:dyDescent="0.25">
      <c r="A227" s="38" t="s">
        <v>940</v>
      </c>
      <c r="B227" s="39" t="s">
        <v>41</v>
      </c>
      <c r="C227" s="39" t="s">
        <v>45</v>
      </c>
      <c r="D227" s="40" t="s">
        <v>941</v>
      </c>
      <c r="E227" s="39" t="s">
        <v>137</v>
      </c>
      <c r="F227" s="39" t="s">
        <v>50</v>
      </c>
      <c r="G227" s="39">
        <v>47.030299999999997</v>
      </c>
      <c r="H227" s="39" t="s">
        <v>56</v>
      </c>
      <c r="I227" s="39" t="s">
        <v>58</v>
      </c>
      <c r="J227" s="53">
        <v>38625.599999999999</v>
      </c>
      <c r="K227" s="126">
        <v>62524.800000000003</v>
      </c>
      <c r="L227" s="54">
        <v>1438</v>
      </c>
      <c r="M227" s="45">
        <f t="shared" si="22"/>
        <v>719</v>
      </c>
      <c r="N227" s="39" t="s">
        <v>67</v>
      </c>
      <c r="O227" s="38">
        <v>2</v>
      </c>
      <c r="P227" s="38">
        <v>2</v>
      </c>
      <c r="Q227" s="38">
        <v>3</v>
      </c>
      <c r="R227" s="38">
        <v>2</v>
      </c>
      <c r="S227" s="38">
        <v>1</v>
      </c>
      <c r="T227" s="40">
        <f t="shared" si="21"/>
        <v>10</v>
      </c>
      <c r="U227" s="47" t="s">
        <v>73</v>
      </c>
      <c r="V227" s="39">
        <v>40</v>
      </c>
      <c r="W227" s="39" t="s">
        <v>70</v>
      </c>
      <c r="X227" s="39" t="s">
        <v>934</v>
      </c>
      <c r="Y227" s="49">
        <v>2</v>
      </c>
      <c r="Z227" s="49">
        <v>2</v>
      </c>
      <c r="AA227" s="49">
        <v>2</v>
      </c>
      <c r="AB227" s="49"/>
      <c r="AC227" s="40">
        <f t="shared" si="6"/>
        <v>6</v>
      </c>
      <c r="AD227" s="135">
        <f t="shared" si="2"/>
        <v>16</v>
      </c>
      <c r="AE227" s="39" t="s">
        <v>288</v>
      </c>
      <c r="AF227" s="39" t="s">
        <v>935</v>
      </c>
      <c r="AG227" s="56"/>
      <c r="AH227" s="56"/>
    </row>
    <row r="228" spans="1:34" s="134" customFormat="1" ht="223.2" x14ac:dyDescent="0.25">
      <c r="A228" s="38" t="s">
        <v>942</v>
      </c>
      <c r="B228" s="39" t="s">
        <v>41</v>
      </c>
      <c r="C228" s="39" t="s">
        <v>45</v>
      </c>
      <c r="D228" s="40" t="s">
        <v>943</v>
      </c>
      <c r="E228" s="39" t="s">
        <v>137</v>
      </c>
      <c r="F228" s="39" t="s">
        <v>50</v>
      </c>
      <c r="G228" s="39">
        <v>47.030299999999997</v>
      </c>
      <c r="H228" s="39" t="s">
        <v>56</v>
      </c>
      <c r="I228" s="39" t="s">
        <v>58</v>
      </c>
      <c r="J228" s="53">
        <v>38625.599999999999</v>
      </c>
      <c r="K228" s="126">
        <v>62524.800000000003</v>
      </c>
      <c r="L228" s="54">
        <v>1438</v>
      </c>
      <c r="M228" s="45">
        <f t="shared" si="22"/>
        <v>719</v>
      </c>
      <c r="N228" s="39" t="s">
        <v>67</v>
      </c>
      <c r="O228" s="38">
        <v>2</v>
      </c>
      <c r="P228" s="38">
        <v>2</v>
      </c>
      <c r="Q228" s="38">
        <v>3</v>
      </c>
      <c r="R228" s="38">
        <v>2</v>
      </c>
      <c r="S228" s="38">
        <v>1</v>
      </c>
      <c r="T228" s="40">
        <f t="shared" si="21"/>
        <v>10</v>
      </c>
      <c r="U228" s="47" t="s">
        <v>73</v>
      </c>
      <c r="V228" s="39">
        <v>40</v>
      </c>
      <c r="W228" s="39" t="s">
        <v>70</v>
      </c>
      <c r="X228" s="39" t="s">
        <v>934</v>
      </c>
      <c r="Y228" s="49">
        <v>2</v>
      </c>
      <c r="Z228" s="49">
        <v>2</v>
      </c>
      <c r="AA228" s="49">
        <v>2</v>
      </c>
      <c r="AB228" s="49"/>
      <c r="AC228" s="40">
        <f t="shared" si="6"/>
        <v>6</v>
      </c>
      <c r="AD228" s="135">
        <f t="shared" si="2"/>
        <v>16</v>
      </c>
      <c r="AE228" s="39" t="s">
        <v>288</v>
      </c>
      <c r="AF228" s="39" t="s">
        <v>935</v>
      </c>
      <c r="AG228" s="56"/>
      <c r="AH228" s="56"/>
    </row>
    <row r="229" spans="1:34" s="134" customFormat="1" ht="223.2" x14ac:dyDescent="0.25">
      <c r="A229" s="38" t="s">
        <v>944</v>
      </c>
      <c r="B229" s="39" t="s">
        <v>41</v>
      </c>
      <c r="C229" s="39" t="s">
        <v>45</v>
      </c>
      <c r="D229" s="40" t="s">
        <v>945</v>
      </c>
      <c r="E229" s="39" t="s">
        <v>137</v>
      </c>
      <c r="F229" s="39" t="s">
        <v>50</v>
      </c>
      <c r="G229" s="39">
        <v>47.030299999999997</v>
      </c>
      <c r="H229" s="39" t="s">
        <v>56</v>
      </c>
      <c r="I229" s="39" t="s">
        <v>58</v>
      </c>
      <c r="J229" s="53">
        <v>38625.599999999999</v>
      </c>
      <c r="K229" s="126">
        <v>62524.800000000003</v>
      </c>
      <c r="L229" s="54">
        <v>1438</v>
      </c>
      <c r="M229" s="45">
        <f t="shared" si="22"/>
        <v>719</v>
      </c>
      <c r="N229" s="39" t="s">
        <v>67</v>
      </c>
      <c r="O229" s="38">
        <v>2</v>
      </c>
      <c r="P229" s="38">
        <v>2</v>
      </c>
      <c r="Q229" s="38">
        <v>3</v>
      </c>
      <c r="R229" s="38">
        <v>2</v>
      </c>
      <c r="S229" s="38">
        <v>1</v>
      </c>
      <c r="T229" s="40">
        <f t="shared" si="21"/>
        <v>10</v>
      </c>
      <c r="U229" s="47" t="s">
        <v>73</v>
      </c>
      <c r="V229" s="39">
        <v>40</v>
      </c>
      <c r="W229" s="39" t="s">
        <v>70</v>
      </c>
      <c r="X229" s="39" t="s">
        <v>71</v>
      </c>
      <c r="Y229" s="49">
        <v>2</v>
      </c>
      <c r="Z229" s="49">
        <v>2</v>
      </c>
      <c r="AA229" s="49">
        <v>2</v>
      </c>
      <c r="AB229" s="49"/>
      <c r="AC229" s="40">
        <f t="shared" si="6"/>
        <v>6</v>
      </c>
      <c r="AD229" s="135">
        <f t="shared" si="2"/>
        <v>16</v>
      </c>
      <c r="AE229" s="39" t="s">
        <v>288</v>
      </c>
      <c r="AF229" s="39" t="s">
        <v>935</v>
      </c>
      <c r="AG229" s="56"/>
      <c r="AH229" s="56"/>
    </row>
    <row r="230" spans="1:34" s="134" customFormat="1" ht="223.2" x14ac:dyDescent="0.25">
      <c r="A230" s="38" t="s">
        <v>946</v>
      </c>
      <c r="B230" s="39" t="s">
        <v>41</v>
      </c>
      <c r="C230" s="39" t="s">
        <v>45</v>
      </c>
      <c r="D230" s="40" t="s">
        <v>947</v>
      </c>
      <c r="E230" s="39" t="s">
        <v>948</v>
      </c>
      <c r="F230" s="39" t="s">
        <v>949</v>
      </c>
      <c r="G230" s="39">
        <v>47.030299999999997</v>
      </c>
      <c r="H230" s="39" t="s">
        <v>56</v>
      </c>
      <c r="I230" s="39" t="s">
        <v>58</v>
      </c>
      <c r="J230" s="53">
        <v>38625.599999999999</v>
      </c>
      <c r="K230" s="126">
        <v>62524.800000000003</v>
      </c>
      <c r="L230" s="54">
        <v>1438</v>
      </c>
      <c r="M230" s="45">
        <f t="shared" si="22"/>
        <v>719</v>
      </c>
      <c r="N230" s="39" t="s">
        <v>67</v>
      </c>
      <c r="O230" s="38">
        <v>2</v>
      </c>
      <c r="P230" s="38">
        <v>2</v>
      </c>
      <c r="Q230" s="38">
        <v>3</v>
      </c>
      <c r="R230" s="38">
        <v>2</v>
      </c>
      <c r="S230" s="38">
        <v>1</v>
      </c>
      <c r="T230" s="40">
        <f t="shared" si="21"/>
        <v>10</v>
      </c>
      <c r="U230" s="47" t="s">
        <v>73</v>
      </c>
      <c r="V230" s="39">
        <v>120</v>
      </c>
      <c r="W230" s="39" t="s">
        <v>70</v>
      </c>
      <c r="X230" s="39" t="s">
        <v>211</v>
      </c>
      <c r="Y230" s="49">
        <v>2</v>
      </c>
      <c r="Z230" s="49">
        <v>3</v>
      </c>
      <c r="AA230" s="49">
        <v>1</v>
      </c>
      <c r="AB230" s="49"/>
      <c r="AC230" s="40">
        <f t="shared" si="6"/>
        <v>6</v>
      </c>
      <c r="AD230" s="135">
        <f t="shared" si="2"/>
        <v>16</v>
      </c>
      <c r="AE230" s="39" t="s">
        <v>288</v>
      </c>
      <c r="AF230" s="39" t="s">
        <v>950</v>
      </c>
      <c r="AG230" s="56"/>
      <c r="AH230" s="56"/>
    </row>
    <row r="231" spans="1:34" s="134" customFormat="1" ht="223.2" x14ac:dyDescent="0.25">
      <c r="A231" s="38" t="s">
        <v>951</v>
      </c>
      <c r="B231" s="39" t="s">
        <v>41</v>
      </c>
      <c r="C231" s="39" t="s">
        <v>45</v>
      </c>
      <c r="D231" s="40" t="s">
        <v>952</v>
      </c>
      <c r="E231" s="39" t="s">
        <v>389</v>
      </c>
      <c r="F231" s="39" t="s">
        <v>50</v>
      </c>
      <c r="G231" s="39">
        <v>47.030299999999997</v>
      </c>
      <c r="H231" s="39" t="s">
        <v>56</v>
      </c>
      <c r="I231" s="39" t="s">
        <v>58</v>
      </c>
      <c r="J231" s="53">
        <v>38625.599999999999</v>
      </c>
      <c r="K231" s="126">
        <v>62524.800000000003</v>
      </c>
      <c r="L231" s="39">
        <v>1438</v>
      </c>
      <c r="M231" s="45">
        <f t="shared" si="22"/>
        <v>719</v>
      </c>
      <c r="N231" s="39" t="s">
        <v>390</v>
      </c>
      <c r="O231" s="38">
        <v>2</v>
      </c>
      <c r="P231" s="38">
        <v>2</v>
      </c>
      <c r="Q231" s="38">
        <v>2</v>
      </c>
      <c r="R231" s="38">
        <v>2</v>
      </c>
      <c r="S231" s="38">
        <v>1</v>
      </c>
      <c r="T231" s="40">
        <f t="shared" si="21"/>
        <v>9</v>
      </c>
      <c r="U231" s="47" t="s">
        <v>73</v>
      </c>
      <c r="V231" s="39">
        <v>630</v>
      </c>
      <c r="W231" s="39" t="s">
        <v>244</v>
      </c>
      <c r="X231" s="39" t="s">
        <v>71</v>
      </c>
      <c r="Y231" s="49">
        <v>2</v>
      </c>
      <c r="Z231" s="49">
        <v>2</v>
      </c>
      <c r="AA231" s="49">
        <v>3</v>
      </c>
      <c r="AB231" s="49"/>
      <c r="AC231" s="40">
        <f t="shared" si="6"/>
        <v>7</v>
      </c>
      <c r="AD231" s="135">
        <f t="shared" si="2"/>
        <v>16</v>
      </c>
      <c r="AE231" s="39" t="s">
        <v>288</v>
      </c>
      <c r="AF231" s="39" t="s">
        <v>953</v>
      </c>
      <c r="AG231" s="56"/>
      <c r="AH231" s="56"/>
    </row>
    <row r="232" spans="1:34" s="134" customFormat="1" ht="223.2" x14ac:dyDescent="0.25">
      <c r="A232" s="38" t="s">
        <v>954</v>
      </c>
      <c r="B232" s="39" t="s">
        <v>41</v>
      </c>
      <c r="C232" s="39" t="s">
        <v>45</v>
      </c>
      <c r="D232" s="40" t="s">
        <v>955</v>
      </c>
      <c r="E232" s="39" t="s">
        <v>389</v>
      </c>
      <c r="F232" s="39" t="s">
        <v>50</v>
      </c>
      <c r="G232" s="39">
        <v>47.030299999999997</v>
      </c>
      <c r="H232" s="39" t="s">
        <v>56</v>
      </c>
      <c r="I232" s="39" t="s">
        <v>58</v>
      </c>
      <c r="J232" s="53">
        <v>38625.599999999999</v>
      </c>
      <c r="K232" s="126">
        <v>62524.800000000003</v>
      </c>
      <c r="L232" s="39">
        <v>1438</v>
      </c>
      <c r="M232" s="45">
        <f t="shared" si="22"/>
        <v>719</v>
      </c>
      <c r="N232" s="39" t="s">
        <v>390</v>
      </c>
      <c r="O232" s="38">
        <v>2</v>
      </c>
      <c r="P232" s="38">
        <v>2</v>
      </c>
      <c r="Q232" s="38">
        <v>2</v>
      </c>
      <c r="R232" s="38">
        <v>2</v>
      </c>
      <c r="S232" s="38">
        <v>1</v>
      </c>
      <c r="T232" s="40">
        <f t="shared" si="21"/>
        <v>9</v>
      </c>
      <c r="U232" s="47" t="s">
        <v>73</v>
      </c>
      <c r="V232" s="39">
        <v>630</v>
      </c>
      <c r="W232" s="39" t="s">
        <v>244</v>
      </c>
      <c r="X232" s="39" t="s">
        <v>71</v>
      </c>
      <c r="Y232" s="49">
        <v>2</v>
      </c>
      <c r="Z232" s="49">
        <v>2</v>
      </c>
      <c r="AA232" s="49">
        <v>3</v>
      </c>
      <c r="AB232" s="49"/>
      <c r="AC232" s="40">
        <f t="shared" si="6"/>
        <v>7</v>
      </c>
      <c r="AD232" s="135">
        <f t="shared" si="2"/>
        <v>16</v>
      </c>
      <c r="AE232" s="39" t="s">
        <v>288</v>
      </c>
      <c r="AF232" s="39" t="s">
        <v>953</v>
      </c>
      <c r="AG232" s="56"/>
      <c r="AH232" s="56"/>
    </row>
    <row r="233" spans="1:34" s="134" customFormat="1" ht="204.6" x14ac:dyDescent="0.25">
      <c r="A233" s="38" t="s">
        <v>956</v>
      </c>
      <c r="B233" s="39" t="s">
        <v>41</v>
      </c>
      <c r="C233" s="39" t="s">
        <v>45</v>
      </c>
      <c r="D233" s="40" t="s">
        <v>957</v>
      </c>
      <c r="E233" s="39" t="s">
        <v>52</v>
      </c>
      <c r="F233" s="39" t="s">
        <v>57</v>
      </c>
      <c r="G233" s="39">
        <v>47.0105</v>
      </c>
      <c r="H233" s="39" t="s">
        <v>59</v>
      </c>
      <c r="I233" s="39" t="s">
        <v>60</v>
      </c>
      <c r="J233" s="53">
        <v>37481.599999999999</v>
      </c>
      <c r="K233" s="80">
        <v>61963.199999999997</v>
      </c>
      <c r="L233" s="39">
        <v>786</v>
      </c>
      <c r="M233" s="45">
        <f t="shared" si="22"/>
        <v>393</v>
      </c>
      <c r="N233" s="39" t="s">
        <v>67</v>
      </c>
      <c r="O233" s="38">
        <v>2</v>
      </c>
      <c r="P233" s="38">
        <v>1</v>
      </c>
      <c r="Q233" s="38">
        <v>3</v>
      </c>
      <c r="R233" s="38">
        <v>2</v>
      </c>
      <c r="S233" s="38">
        <v>1</v>
      </c>
      <c r="T233" s="40">
        <f t="shared" si="21"/>
        <v>9</v>
      </c>
      <c r="U233" s="47" t="s">
        <v>69</v>
      </c>
      <c r="V233" s="39">
        <v>510</v>
      </c>
      <c r="W233" s="39" t="s">
        <v>244</v>
      </c>
      <c r="X233" s="39" t="s">
        <v>71</v>
      </c>
      <c r="Y233" s="49">
        <v>2</v>
      </c>
      <c r="Z233" s="49">
        <v>2</v>
      </c>
      <c r="AA233" s="49">
        <v>3</v>
      </c>
      <c r="AB233" s="49"/>
      <c r="AC233" s="40">
        <f t="shared" si="6"/>
        <v>7</v>
      </c>
      <c r="AD233" s="135">
        <f t="shared" si="2"/>
        <v>16</v>
      </c>
      <c r="AE233" s="39" t="s">
        <v>288</v>
      </c>
      <c r="AF233" s="39" t="s">
        <v>958</v>
      </c>
      <c r="AG233" s="56"/>
      <c r="AH233" s="56"/>
    </row>
    <row r="234" spans="1:34" s="134" customFormat="1" ht="167.4" x14ac:dyDescent="0.25">
      <c r="A234" s="38" t="s">
        <v>1347</v>
      </c>
      <c r="B234" s="39" t="s">
        <v>1228</v>
      </c>
      <c r="C234" s="39" t="s">
        <v>45</v>
      </c>
      <c r="D234" s="40" t="s">
        <v>1348</v>
      </c>
      <c r="E234" s="39" t="s">
        <v>1349</v>
      </c>
      <c r="F234" s="39" t="s">
        <v>1125</v>
      </c>
      <c r="G234" s="39">
        <v>15.0617</v>
      </c>
      <c r="H234" s="39" t="s">
        <v>1126</v>
      </c>
      <c r="I234" s="39" t="s">
        <v>1127</v>
      </c>
      <c r="J234" s="53">
        <v>39603.199999999997</v>
      </c>
      <c r="K234" s="53">
        <v>87796.800000000003</v>
      </c>
      <c r="L234" s="54">
        <v>880</v>
      </c>
      <c r="M234" s="45">
        <f t="shared" si="22"/>
        <v>440</v>
      </c>
      <c r="N234" s="39" t="s">
        <v>1231</v>
      </c>
      <c r="O234" s="38">
        <v>2</v>
      </c>
      <c r="P234" s="38">
        <v>1</v>
      </c>
      <c r="Q234" s="38">
        <v>3</v>
      </c>
      <c r="R234" s="38">
        <v>2</v>
      </c>
      <c r="S234" s="38">
        <v>1</v>
      </c>
      <c r="T234" s="40">
        <f t="shared" si="21"/>
        <v>9</v>
      </c>
      <c r="U234" s="47" t="s">
        <v>573</v>
      </c>
      <c r="V234" s="39">
        <v>270</v>
      </c>
      <c r="W234" s="39" t="s">
        <v>70</v>
      </c>
      <c r="X234" s="39" t="s">
        <v>1238</v>
      </c>
      <c r="Y234" s="49">
        <v>1</v>
      </c>
      <c r="Z234" s="49">
        <v>3</v>
      </c>
      <c r="AA234" s="49">
        <v>3</v>
      </c>
      <c r="AB234" s="49"/>
      <c r="AC234" s="40">
        <f t="shared" si="6"/>
        <v>7</v>
      </c>
      <c r="AD234" s="135">
        <f t="shared" si="2"/>
        <v>16</v>
      </c>
      <c r="AE234" s="39" t="s">
        <v>288</v>
      </c>
      <c r="AF234" s="39" t="s">
        <v>958</v>
      </c>
      <c r="AG234" s="56"/>
      <c r="AH234" s="56"/>
    </row>
    <row r="235" spans="1:34" s="134" customFormat="1" ht="204.6" x14ac:dyDescent="0.25">
      <c r="A235" s="38" t="s">
        <v>1350</v>
      </c>
      <c r="B235" s="39" t="s">
        <v>1228</v>
      </c>
      <c r="C235" s="39" t="s">
        <v>45</v>
      </c>
      <c r="D235" s="40" t="s">
        <v>1351</v>
      </c>
      <c r="E235" s="39" t="s">
        <v>1287</v>
      </c>
      <c r="F235" s="39" t="s">
        <v>1352</v>
      </c>
      <c r="G235" s="39">
        <v>48.051099999999998</v>
      </c>
      <c r="H235" s="39" t="s">
        <v>1259</v>
      </c>
      <c r="I235" s="39" t="s">
        <v>1353</v>
      </c>
      <c r="J235" s="53">
        <v>37876.800000000003</v>
      </c>
      <c r="K235" s="126">
        <v>61360</v>
      </c>
      <c r="L235" s="39">
        <v>25</v>
      </c>
      <c r="M235" s="45">
        <f t="shared" si="22"/>
        <v>12.5</v>
      </c>
      <c r="N235" s="39" t="s">
        <v>1231</v>
      </c>
      <c r="O235" s="38">
        <v>2</v>
      </c>
      <c r="P235" s="38">
        <v>1</v>
      </c>
      <c r="Q235" s="38">
        <v>3</v>
      </c>
      <c r="R235" s="38">
        <v>2</v>
      </c>
      <c r="S235" s="38">
        <v>1</v>
      </c>
      <c r="T235" s="40">
        <f t="shared" si="21"/>
        <v>9</v>
      </c>
      <c r="U235" s="47" t="s">
        <v>107</v>
      </c>
      <c r="V235" s="39">
        <v>630</v>
      </c>
      <c r="W235" s="39" t="s">
        <v>244</v>
      </c>
      <c r="X235" s="39" t="s">
        <v>71</v>
      </c>
      <c r="Y235" s="49">
        <v>2</v>
      </c>
      <c r="Z235" s="49">
        <v>2</v>
      </c>
      <c r="AA235" s="49">
        <v>3</v>
      </c>
      <c r="AB235" s="49"/>
      <c r="AC235" s="40">
        <f t="shared" si="6"/>
        <v>7</v>
      </c>
      <c r="AD235" s="135">
        <f t="shared" si="2"/>
        <v>16</v>
      </c>
      <c r="AE235" s="39" t="s">
        <v>288</v>
      </c>
      <c r="AF235" s="39" t="s">
        <v>958</v>
      </c>
      <c r="AG235" s="56"/>
      <c r="AH235" s="56"/>
    </row>
    <row r="236" spans="1:34" s="134" customFormat="1" ht="186" x14ac:dyDescent="0.25">
      <c r="A236" s="38" t="s">
        <v>1354</v>
      </c>
      <c r="B236" s="39" t="s">
        <v>1228</v>
      </c>
      <c r="C236" s="39" t="s">
        <v>45</v>
      </c>
      <c r="D236" s="40" t="s">
        <v>1355</v>
      </c>
      <c r="E236" s="39" t="s">
        <v>1356</v>
      </c>
      <c r="F236" s="39" t="s">
        <v>1010</v>
      </c>
      <c r="G236" s="39">
        <v>48.050800000000002</v>
      </c>
      <c r="H236" s="39" t="s">
        <v>1011</v>
      </c>
      <c r="I236" s="39" t="s">
        <v>1357</v>
      </c>
      <c r="J236" s="53">
        <v>37876.800000000003</v>
      </c>
      <c r="K236" s="126">
        <v>61360</v>
      </c>
      <c r="L236" s="39">
        <v>158</v>
      </c>
      <c r="M236" s="45">
        <f t="shared" si="22"/>
        <v>79</v>
      </c>
      <c r="N236" s="39" t="s">
        <v>1231</v>
      </c>
      <c r="O236" s="38">
        <v>2</v>
      </c>
      <c r="P236" s="38">
        <v>1</v>
      </c>
      <c r="Q236" s="38">
        <v>3</v>
      </c>
      <c r="R236" s="38">
        <v>2</v>
      </c>
      <c r="S236" s="38">
        <v>1</v>
      </c>
      <c r="T236" s="40">
        <f t="shared" si="21"/>
        <v>9</v>
      </c>
      <c r="U236" s="47" t="s">
        <v>121</v>
      </c>
      <c r="V236" s="39">
        <v>780</v>
      </c>
      <c r="W236" s="39" t="s">
        <v>244</v>
      </c>
      <c r="X236" s="39" t="s">
        <v>71</v>
      </c>
      <c r="Y236" s="49">
        <v>2</v>
      </c>
      <c r="Z236" s="49">
        <v>1</v>
      </c>
      <c r="AA236" s="49">
        <v>3</v>
      </c>
      <c r="AB236" s="49"/>
      <c r="AC236" s="40">
        <f t="shared" si="6"/>
        <v>6</v>
      </c>
      <c r="AD236" s="135">
        <f t="shared" si="2"/>
        <v>15</v>
      </c>
      <c r="AE236" s="39" t="s">
        <v>288</v>
      </c>
      <c r="AF236" s="39" t="s">
        <v>1358</v>
      </c>
      <c r="AG236" s="56"/>
      <c r="AH236" s="56"/>
    </row>
    <row r="237" spans="1:34" s="134" customFormat="1" ht="186" x14ac:dyDescent="0.25">
      <c r="A237" s="38" t="s">
        <v>1359</v>
      </c>
      <c r="B237" s="39" t="s">
        <v>1228</v>
      </c>
      <c r="C237" s="39" t="s">
        <v>45</v>
      </c>
      <c r="D237" s="40" t="s">
        <v>1360</v>
      </c>
      <c r="E237" s="39" t="s">
        <v>1244</v>
      </c>
      <c r="F237" s="39" t="s">
        <v>1361</v>
      </c>
      <c r="G237" s="39">
        <v>47.061100000000003</v>
      </c>
      <c r="H237" s="39" t="s">
        <v>1362</v>
      </c>
      <c r="I237" s="39" t="s">
        <v>1363</v>
      </c>
      <c r="J237" s="53">
        <v>34569.599999999999</v>
      </c>
      <c r="K237" s="126">
        <v>64896</v>
      </c>
      <c r="L237" s="39">
        <v>21</v>
      </c>
      <c r="M237" s="45">
        <f t="shared" si="22"/>
        <v>10.5</v>
      </c>
      <c r="N237" s="39" t="s">
        <v>1231</v>
      </c>
      <c r="O237" s="38">
        <v>2</v>
      </c>
      <c r="P237" s="38">
        <v>1</v>
      </c>
      <c r="Q237" s="38">
        <v>3</v>
      </c>
      <c r="R237" s="38">
        <v>2</v>
      </c>
      <c r="S237" s="38">
        <v>1</v>
      </c>
      <c r="T237" s="40">
        <f t="shared" si="21"/>
        <v>9</v>
      </c>
      <c r="U237" s="47" t="s">
        <v>573</v>
      </c>
      <c r="V237" s="39">
        <v>720</v>
      </c>
      <c r="W237" s="39" t="s">
        <v>244</v>
      </c>
      <c r="X237" s="39" t="s">
        <v>71</v>
      </c>
      <c r="Y237" s="49">
        <v>1</v>
      </c>
      <c r="Z237" s="49">
        <v>2</v>
      </c>
      <c r="AA237" s="49">
        <v>3</v>
      </c>
      <c r="AB237" s="49"/>
      <c r="AC237" s="40">
        <f t="shared" si="6"/>
        <v>6</v>
      </c>
      <c r="AD237" s="135">
        <f t="shared" si="2"/>
        <v>15</v>
      </c>
      <c r="AE237" s="39" t="s">
        <v>288</v>
      </c>
      <c r="AF237" s="39" t="s">
        <v>1364</v>
      </c>
      <c r="AG237" s="56"/>
      <c r="AH237" s="56"/>
    </row>
    <row r="238" spans="1:34" s="134" customFormat="1" ht="409.6" x14ac:dyDescent="0.25">
      <c r="A238" s="38" t="s">
        <v>593</v>
      </c>
      <c r="B238" s="39" t="s">
        <v>42</v>
      </c>
      <c r="C238" s="39" t="s">
        <v>127</v>
      </c>
      <c r="D238" s="40" t="s">
        <v>596</v>
      </c>
      <c r="E238" s="39" t="s">
        <v>53</v>
      </c>
      <c r="F238" s="39" t="s">
        <v>597</v>
      </c>
      <c r="G238" s="94" t="s">
        <v>598</v>
      </c>
      <c r="H238" s="39" t="s">
        <v>599</v>
      </c>
      <c r="I238" s="39" t="s">
        <v>600</v>
      </c>
      <c r="J238" s="53">
        <f>13.4782438132*2080</f>
        <v>28034.747131456003</v>
      </c>
      <c r="K238" s="80">
        <f>22.9887863574*2080</f>
        <v>47816.675623391995</v>
      </c>
      <c r="L238" s="45" t="s">
        <v>603</v>
      </c>
      <c r="M238" s="45">
        <f t="shared" si="22"/>
        <v>41.5</v>
      </c>
      <c r="N238" s="39" t="s">
        <v>164</v>
      </c>
      <c r="O238" s="38">
        <v>1</v>
      </c>
      <c r="P238" s="38">
        <v>1</v>
      </c>
      <c r="Q238" s="38">
        <v>3</v>
      </c>
      <c r="R238" s="38">
        <v>2</v>
      </c>
      <c r="S238" s="38"/>
      <c r="T238" s="40">
        <f t="shared" si="21"/>
        <v>7</v>
      </c>
      <c r="U238" s="47" t="s">
        <v>604</v>
      </c>
      <c r="V238" s="39" t="s">
        <v>1535</v>
      </c>
      <c r="W238" s="39" t="s">
        <v>70</v>
      </c>
      <c r="X238" s="39" t="s">
        <v>72</v>
      </c>
      <c r="Y238" s="49">
        <v>2</v>
      </c>
      <c r="Z238" s="49">
        <v>3</v>
      </c>
      <c r="AA238" s="49">
        <v>3</v>
      </c>
      <c r="AB238" s="49"/>
      <c r="AC238" s="40">
        <f t="shared" si="6"/>
        <v>8</v>
      </c>
      <c r="AD238" s="135">
        <f t="shared" si="2"/>
        <v>15</v>
      </c>
      <c r="AE238" s="39" t="s">
        <v>288</v>
      </c>
      <c r="AF238" s="39" t="s">
        <v>607</v>
      </c>
      <c r="AG238" s="56"/>
      <c r="AH238" s="56"/>
    </row>
    <row r="239" spans="1:34" s="134" customFormat="1" ht="409.6" x14ac:dyDescent="0.25">
      <c r="A239" s="38" t="s">
        <v>608</v>
      </c>
      <c r="B239" s="39" t="s">
        <v>42</v>
      </c>
      <c r="C239" s="39" t="s">
        <v>127</v>
      </c>
      <c r="D239" s="40" t="s">
        <v>609</v>
      </c>
      <c r="E239" s="39" t="s">
        <v>53</v>
      </c>
      <c r="F239" s="39" t="s">
        <v>610</v>
      </c>
      <c r="G239" s="94" t="s">
        <v>611</v>
      </c>
      <c r="H239" s="39" t="s">
        <v>138</v>
      </c>
      <c r="I239" s="39" t="s">
        <v>139</v>
      </c>
      <c r="J239" s="53">
        <f>13.6974192342*2080</f>
        <v>28490.632007135999</v>
      </c>
      <c r="K239" s="80">
        <f>18.9653112631*2080</f>
        <v>39447.847427247994</v>
      </c>
      <c r="L239" s="45" t="s">
        <v>146</v>
      </c>
      <c r="M239" s="45">
        <f t="shared" si="22"/>
        <v>229.5</v>
      </c>
      <c r="N239" s="39" t="s">
        <v>164</v>
      </c>
      <c r="O239" s="38">
        <v>1</v>
      </c>
      <c r="P239" s="38">
        <v>1</v>
      </c>
      <c r="Q239" s="38">
        <v>3</v>
      </c>
      <c r="R239" s="38">
        <v>2</v>
      </c>
      <c r="S239" s="38"/>
      <c r="T239" s="40">
        <f t="shared" si="21"/>
        <v>7</v>
      </c>
      <c r="U239" s="47" t="s">
        <v>615</v>
      </c>
      <c r="V239" s="39" t="s">
        <v>1535</v>
      </c>
      <c r="W239" s="39" t="s">
        <v>70</v>
      </c>
      <c r="X239" s="39" t="s">
        <v>72</v>
      </c>
      <c r="Y239" s="49">
        <v>2</v>
      </c>
      <c r="Z239" s="49">
        <v>3</v>
      </c>
      <c r="AA239" s="49">
        <v>3</v>
      </c>
      <c r="AB239" s="49"/>
      <c r="AC239" s="40">
        <f t="shared" si="6"/>
        <v>8</v>
      </c>
      <c r="AD239" s="135">
        <f t="shared" si="2"/>
        <v>15</v>
      </c>
      <c r="AE239" s="39" t="s">
        <v>288</v>
      </c>
      <c r="AF239" s="39" t="s">
        <v>607</v>
      </c>
      <c r="AG239" s="56"/>
      <c r="AH239" s="56"/>
    </row>
    <row r="240" spans="1:34" s="134" customFormat="1" ht="409.6" x14ac:dyDescent="0.25">
      <c r="A240" s="38" t="s">
        <v>617</v>
      </c>
      <c r="B240" s="39" t="s">
        <v>42</v>
      </c>
      <c r="C240" s="39" t="s">
        <v>239</v>
      </c>
      <c r="D240" s="40" t="s">
        <v>618</v>
      </c>
      <c r="E240" s="39" t="s">
        <v>53</v>
      </c>
      <c r="F240" s="39" t="s">
        <v>620</v>
      </c>
      <c r="G240" s="94" t="s">
        <v>622</v>
      </c>
      <c r="H240" s="39" t="s">
        <v>623</v>
      </c>
      <c r="I240" s="39" t="s">
        <v>624</v>
      </c>
      <c r="J240" s="53">
        <f>13.921505406*2080</f>
        <v>28956.731244480001</v>
      </c>
      <c r="K240" s="80">
        <f>23.140646418*2080</f>
        <v>48132.544549439997</v>
      </c>
      <c r="L240" s="45" t="s">
        <v>626</v>
      </c>
      <c r="M240" s="45">
        <f t="shared" si="22"/>
        <v>131</v>
      </c>
      <c r="N240" s="39" t="s">
        <v>249</v>
      </c>
      <c r="O240" s="38">
        <v>1</v>
      </c>
      <c r="P240" s="38">
        <v>1</v>
      </c>
      <c r="Q240" s="38">
        <v>3</v>
      </c>
      <c r="R240" s="38">
        <v>3</v>
      </c>
      <c r="S240" s="38"/>
      <c r="T240" s="40">
        <f t="shared" si="21"/>
        <v>8</v>
      </c>
      <c r="U240" s="39" t="s">
        <v>628</v>
      </c>
      <c r="V240" s="39" t="s">
        <v>1535</v>
      </c>
      <c r="W240" s="39" t="s">
        <v>70</v>
      </c>
      <c r="X240" s="39" t="s">
        <v>72</v>
      </c>
      <c r="Y240" s="49">
        <v>2</v>
      </c>
      <c r="Z240" s="49">
        <v>3</v>
      </c>
      <c r="AA240" s="49">
        <v>3</v>
      </c>
      <c r="AB240" s="49"/>
      <c r="AC240" s="40">
        <f t="shared" si="6"/>
        <v>8</v>
      </c>
      <c r="AD240" s="135">
        <f t="shared" si="2"/>
        <v>16</v>
      </c>
      <c r="AE240" s="39" t="s">
        <v>288</v>
      </c>
      <c r="AF240" s="39" t="s">
        <v>629</v>
      </c>
      <c r="AG240" s="56"/>
      <c r="AH240" s="56"/>
    </row>
    <row r="241" spans="1:34" s="134" customFormat="1" ht="223.2" x14ac:dyDescent="0.25">
      <c r="A241" s="38" t="s">
        <v>959</v>
      </c>
      <c r="B241" s="39" t="s">
        <v>41</v>
      </c>
      <c r="C241" s="39" t="s">
        <v>239</v>
      </c>
      <c r="D241" s="40" t="s">
        <v>960</v>
      </c>
      <c r="E241" s="39" t="s">
        <v>445</v>
      </c>
      <c r="F241" s="56" t="s">
        <v>88</v>
      </c>
      <c r="G241" s="90">
        <v>10.030099999999999</v>
      </c>
      <c r="H241" s="39" t="s">
        <v>90</v>
      </c>
      <c r="I241" s="39" t="s">
        <v>92</v>
      </c>
      <c r="J241" s="53">
        <f>22.3286862792*2080</f>
        <v>46443.667460735996</v>
      </c>
      <c r="K241" s="80">
        <f>47.1382738162*2080</f>
        <v>98047.609537696</v>
      </c>
      <c r="L241" s="45" t="s">
        <v>95</v>
      </c>
      <c r="M241" s="45">
        <f t="shared" si="22"/>
        <v>445</v>
      </c>
      <c r="N241" s="39" t="s">
        <v>96</v>
      </c>
      <c r="O241" s="38">
        <v>3</v>
      </c>
      <c r="P241" s="38">
        <v>1</v>
      </c>
      <c r="Q241" s="38">
        <v>2</v>
      </c>
      <c r="R241" s="38">
        <v>3</v>
      </c>
      <c r="S241" s="38"/>
      <c r="T241" s="40">
        <f t="shared" si="21"/>
        <v>9</v>
      </c>
      <c r="U241" s="39" t="s">
        <v>97</v>
      </c>
      <c r="V241" s="39">
        <v>150</v>
      </c>
      <c r="W241" s="39" t="s">
        <v>70</v>
      </c>
      <c r="X241" s="39" t="s">
        <v>71</v>
      </c>
      <c r="Y241" s="49">
        <v>1</v>
      </c>
      <c r="Z241" s="49">
        <v>3</v>
      </c>
      <c r="AA241" s="49">
        <v>3</v>
      </c>
      <c r="AB241" s="49"/>
      <c r="AC241" s="40">
        <f t="shared" si="6"/>
        <v>7</v>
      </c>
      <c r="AD241" s="135">
        <f t="shared" si="2"/>
        <v>16</v>
      </c>
      <c r="AE241" s="39" t="s">
        <v>288</v>
      </c>
      <c r="AF241" s="39" t="s">
        <v>961</v>
      </c>
      <c r="AG241" s="56"/>
      <c r="AH241" s="56"/>
    </row>
    <row r="242" spans="1:34" s="134" customFormat="1" ht="241.8" x14ac:dyDescent="0.25">
      <c r="A242" s="38" t="s">
        <v>962</v>
      </c>
      <c r="B242" s="39" t="s">
        <v>41</v>
      </c>
      <c r="C242" s="39" t="s">
        <v>239</v>
      </c>
      <c r="D242" s="40" t="s">
        <v>963</v>
      </c>
      <c r="E242" s="39" t="s">
        <v>964</v>
      </c>
      <c r="F242" s="56" t="s">
        <v>965</v>
      </c>
      <c r="G242" s="94" t="s">
        <v>622</v>
      </c>
      <c r="H242" s="39" t="s">
        <v>966</v>
      </c>
      <c r="I242" s="39" t="s">
        <v>967</v>
      </c>
      <c r="J242" s="53">
        <f t="shared" ref="J242:J244" si="27">13.921505406*2080</f>
        <v>28956.731244480001</v>
      </c>
      <c r="K242" s="80">
        <f t="shared" ref="K242:K244" si="28">23.140646418*2080</f>
        <v>48132.544549439997</v>
      </c>
      <c r="L242" s="45" t="s">
        <v>968</v>
      </c>
      <c r="M242" s="45">
        <f t="shared" si="22"/>
        <v>119.5</v>
      </c>
      <c r="N242" s="39" t="s">
        <v>201</v>
      </c>
      <c r="O242" s="38">
        <v>1</v>
      </c>
      <c r="P242" s="38">
        <v>1</v>
      </c>
      <c r="Q242" s="38">
        <v>3</v>
      </c>
      <c r="R242" s="38">
        <v>3</v>
      </c>
      <c r="S242" s="38"/>
      <c r="T242" s="40">
        <f t="shared" si="21"/>
        <v>8</v>
      </c>
      <c r="U242" s="39" t="s">
        <v>628</v>
      </c>
      <c r="V242" s="39">
        <v>150</v>
      </c>
      <c r="W242" s="39" t="s">
        <v>70</v>
      </c>
      <c r="X242" s="39" t="s">
        <v>71</v>
      </c>
      <c r="Y242" s="49">
        <v>2</v>
      </c>
      <c r="Z242" s="49">
        <v>3</v>
      </c>
      <c r="AA242" s="49">
        <v>3</v>
      </c>
      <c r="AB242" s="49"/>
      <c r="AC242" s="40">
        <f t="shared" si="6"/>
        <v>8</v>
      </c>
      <c r="AD242" s="135">
        <f t="shared" si="2"/>
        <v>16</v>
      </c>
      <c r="AE242" s="39" t="s">
        <v>288</v>
      </c>
      <c r="AF242" s="39" t="s">
        <v>961</v>
      </c>
      <c r="AG242" s="56"/>
      <c r="AH242" s="56"/>
    </row>
    <row r="243" spans="1:34" s="134" customFormat="1" ht="241.8" x14ac:dyDescent="0.25">
      <c r="A243" s="38" t="s">
        <v>969</v>
      </c>
      <c r="B243" s="39" t="s">
        <v>41</v>
      </c>
      <c r="C243" s="39" t="s">
        <v>239</v>
      </c>
      <c r="D243" s="40" t="s">
        <v>970</v>
      </c>
      <c r="E243" s="39" t="s">
        <v>964</v>
      </c>
      <c r="F243" s="39" t="s">
        <v>965</v>
      </c>
      <c r="G243" s="94" t="s">
        <v>622</v>
      </c>
      <c r="H243" s="39" t="s">
        <v>966</v>
      </c>
      <c r="I243" s="39" t="s">
        <v>967</v>
      </c>
      <c r="J243" s="53">
        <f t="shared" si="27"/>
        <v>28956.731244480001</v>
      </c>
      <c r="K243" s="80">
        <f t="shared" si="28"/>
        <v>48132.544549439997</v>
      </c>
      <c r="L243" s="45" t="s">
        <v>968</v>
      </c>
      <c r="M243" s="45">
        <f t="shared" si="22"/>
        <v>119.5</v>
      </c>
      <c r="N243" s="39" t="s">
        <v>130</v>
      </c>
      <c r="O243" s="38">
        <v>1</v>
      </c>
      <c r="P243" s="38">
        <v>1</v>
      </c>
      <c r="Q243" s="38">
        <v>3</v>
      </c>
      <c r="R243" s="38">
        <v>3</v>
      </c>
      <c r="S243" s="38"/>
      <c r="T243" s="40">
        <f t="shared" si="21"/>
        <v>8</v>
      </c>
      <c r="U243" s="39" t="s">
        <v>628</v>
      </c>
      <c r="V243" s="39">
        <v>150</v>
      </c>
      <c r="W243" s="39" t="s">
        <v>70</v>
      </c>
      <c r="X243" s="39" t="s">
        <v>71</v>
      </c>
      <c r="Y243" s="49">
        <v>2</v>
      </c>
      <c r="Z243" s="49">
        <v>3</v>
      </c>
      <c r="AA243" s="49">
        <v>3</v>
      </c>
      <c r="AB243" s="49"/>
      <c r="AC243" s="40">
        <f t="shared" si="6"/>
        <v>8</v>
      </c>
      <c r="AD243" s="135">
        <f t="shared" si="2"/>
        <v>16</v>
      </c>
      <c r="AE243" s="39" t="s">
        <v>288</v>
      </c>
      <c r="AF243" s="39" t="s">
        <v>961</v>
      </c>
      <c r="AG243" s="56"/>
      <c r="AH243" s="56"/>
    </row>
    <row r="244" spans="1:34" s="134" customFormat="1" ht="167.4" x14ac:dyDescent="0.25">
      <c r="A244" s="38" t="s">
        <v>971</v>
      </c>
      <c r="B244" s="39" t="s">
        <v>41</v>
      </c>
      <c r="C244" s="39" t="s">
        <v>239</v>
      </c>
      <c r="D244" s="40" t="s">
        <v>972</v>
      </c>
      <c r="E244" s="90" t="s">
        <v>973</v>
      </c>
      <c r="F244" s="90" t="s">
        <v>974</v>
      </c>
      <c r="G244" s="94" t="s">
        <v>622</v>
      </c>
      <c r="H244" s="90" t="s">
        <v>623</v>
      </c>
      <c r="I244" s="90" t="s">
        <v>624</v>
      </c>
      <c r="J244" s="100">
        <f t="shared" si="27"/>
        <v>28956.731244480001</v>
      </c>
      <c r="K244" s="104">
        <f t="shared" si="28"/>
        <v>48132.544549439997</v>
      </c>
      <c r="L244" s="102" t="s">
        <v>626</v>
      </c>
      <c r="M244" s="102">
        <f t="shared" si="22"/>
        <v>131</v>
      </c>
      <c r="N244" s="90" t="s">
        <v>975</v>
      </c>
      <c r="O244" s="38">
        <v>1</v>
      </c>
      <c r="P244" s="38">
        <v>1</v>
      </c>
      <c r="Q244" s="38">
        <v>3</v>
      </c>
      <c r="R244" s="38">
        <v>3</v>
      </c>
      <c r="S244" s="38"/>
      <c r="T244" s="40">
        <f t="shared" si="21"/>
        <v>8</v>
      </c>
      <c r="U244" s="90" t="s">
        <v>628</v>
      </c>
      <c r="V244" s="90" t="s">
        <v>1535</v>
      </c>
      <c r="W244" s="90" t="s">
        <v>70</v>
      </c>
      <c r="X244" s="90" t="s">
        <v>738</v>
      </c>
      <c r="Y244" s="38">
        <v>2</v>
      </c>
      <c r="Z244" s="38">
        <v>3</v>
      </c>
      <c r="AA244" s="38">
        <v>3</v>
      </c>
      <c r="AB244" s="38"/>
      <c r="AC244" s="40">
        <f t="shared" si="6"/>
        <v>8</v>
      </c>
      <c r="AD244" s="135">
        <f t="shared" si="2"/>
        <v>16</v>
      </c>
      <c r="AE244" s="39" t="s">
        <v>288</v>
      </c>
      <c r="AF244" s="90" t="s">
        <v>629</v>
      </c>
      <c r="AG244" s="132"/>
      <c r="AH244" s="132"/>
    </row>
    <row r="245" spans="1:34" s="134" customFormat="1" ht="260.39999999999998" x14ac:dyDescent="0.25">
      <c r="A245" s="38" t="s">
        <v>976</v>
      </c>
      <c r="B245" s="39" t="s">
        <v>41</v>
      </c>
      <c r="C245" s="39" t="s">
        <v>279</v>
      </c>
      <c r="D245" s="40" t="s">
        <v>977</v>
      </c>
      <c r="E245" s="39" t="s">
        <v>978</v>
      </c>
      <c r="F245" s="39" t="s">
        <v>521</v>
      </c>
      <c r="G245" s="39">
        <v>52.040100000000002</v>
      </c>
      <c r="H245" s="39" t="s">
        <v>522</v>
      </c>
      <c r="I245" s="39" t="s">
        <v>523</v>
      </c>
      <c r="J245" s="53">
        <v>31720</v>
      </c>
      <c r="K245" s="53">
        <v>49254.400000000001</v>
      </c>
      <c r="L245" s="54">
        <v>7270</v>
      </c>
      <c r="M245" s="45">
        <f t="shared" si="22"/>
        <v>3635</v>
      </c>
      <c r="N245" s="39" t="s">
        <v>130</v>
      </c>
      <c r="O245" s="38">
        <v>1</v>
      </c>
      <c r="P245" s="38">
        <v>3</v>
      </c>
      <c r="Q245" s="38">
        <v>3</v>
      </c>
      <c r="R245" s="38">
        <v>3</v>
      </c>
      <c r="S245" s="38">
        <v>1</v>
      </c>
      <c r="T245" s="40">
        <f t="shared" si="21"/>
        <v>11</v>
      </c>
      <c r="U245" s="39" t="s">
        <v>979</v>
      </c>
      <c r="V245" s="39">
        <v>570</v>
      </c>
      <c r="W245" s="39" t="s">
        <v>285</v>
      </c>
      <c r="X245" s="39" t="s">
        <v>211</v>
      </c>
      <c r="Y245" s="49">
        <v>2</v>
      </c>
      <c r="Z245" s="49">
        <v>1</v>
      </c>
      <c r="AA245" s="49">
        <v>1</v>
      </c>
      <c r="AB245" s="49"/>
      <c r="AC245" s="40">
        <f t="shared" si="6"/>
        <v>4</v>
      </c>
      <c r="AD245" s="135">
        <f t="shared" si="2"/>
        <v>15</v>
      </c>
      <c r="AE245" s="39" t="s">
        <v>288</v>
      </c>
      <c r="AF245" s="39" t="s">
        <v>290</v>
      </c>
      <c r="AG245" s="56"/>
      <c r="AH245" s="56"/>
    </row>
    <row r="246" spans="1:34" s="134" customFormat="1" ht="260.39999999999998" x14ac:dyDescent="0.25">
      <c r="A246" s="38" t="s">
        <v>980</v>
      </c>
      <c r="B246" s="39" t="s">
        <v>41</v>
      </c>
      <c r="C246" s="39" t="s">
        <v>279</v>
      </c>
      <c r="D246" s="40" t="s">
        <v>981</v>
      </c>
      <c r="E246" s="39" t="s">
        <v>576</v>
      </c>
      <c r="F246" s="39" t="s">
        <v>521</v>
      </c>
      <c r="G246" s="39">
        <v>52.040100000000002</v>
      </c>
      <c r="H246" s="39" t="s">
        <v>522</v>
      </c>
      <c r="I246" s="39" t="s">
        <v>523</v>
      </c>
      <c r="J246" s="53">
        <v>31720</v>
      </c>
      <c r="K246" s="53">
        <v>49254.400000000001</v>
      </c>
      <c r="L246" s="54">
        <v>7270</v>
      </c>
      <c r="M246" s="45">
        <f t="shared" si="22"/>
        <v>3635</v>
      </c>
      <c r="N246" s="39" t="s">
        <v>130</v>
      </c>
      <c r="O246" s="38">
        <v>1</v>
      </c>
      <c r="P246" s="38">
        <v>3</v>
      </c>
      <c r="Q246" s="38">
        <v>3</v>
      </c>
      <c r="R246" s="38">
        <v>3</v>
      </c>
      <c r="S246" s="38">
        <v>1</v>
      </c>
      <c r="T246" s="40">
        <f t="shared" si="21"/>
        <v>11</v>
      </c>
      <c r="U246" s="39" t="s">
        <v>533</v>
      </c>
      <c r="V246" s="39">
        <v>570</v>
      </c>
      <c r="W246" s="39" t="s">
        <v>244</v>
      </c>
      <c r="X246" s="39" t="s">
        <v>211</v>
      </c>
      <c r="Y246" s="49">
        <v>2</v>
      </c>
      <c r="Z246" s="49">
        <v>2</v>
      </c>
      <c r="AA246" s="49">
        <v>1</v>
      </c>
      <c r="AB246" s="49"/>
      <c r="AC246" s="40">
        <f t="shared" si="6"/>
        <v>5</v>
      </c>
      <c r="AD246" s="135">
        <f t="shared" si="2"/>
        <v>16</v>
      </c>
      <c r="AE246" s="39" t="s">
        <v>288</v>
      </c>
      <c r="AF246" s="39" t="s">
        <v>961</v>
      </c>
      <c r="AG246" s="56"/>
      <c r="AH246" s="56"/>
    </row>
    <row r="247" spans="1:34" s="134" customFormat="1" ht="148.80000000000001" x14ac:dyDescent="0.25">
      <c r="A247" s="38" t="s">
        <v>292</v>
      </c>
      <c r="B247" s="39" t="s">
        <v>40</v>
      </c>
      <c r="C247" s="39" t="s">
        <v>293</v>
      </c>
      <c r="D247" s="40" t="s">
        <v>294</v>
      </c>
      <c r="E247" s="39" t="s">
        <v>295</v>
      </c>
      <c r="F247" s="56" t="s">
        <v>296</v>
      </c>
      <c r="G247" s="39">
        <v>46.0411</v>
      </c>
      <c r="H247" s="39" t="s">
        <v>298</v>
      </c>
      <c r="I247" s="39" t="s">
        <v>186</v>
      </c>
      <c r="J247" s="53">
        <v>30388.799999999999</v>
      </c>
      <c r="K247" s="53">
        <v>57200</v>
      </c>
      <c r="L247" s="39">
        <v>825</v>
      </c>
      <c r="M247" s="45">
        <f t="shared" si="22"/>
        <v>412.5</v>
      </c>
      <c r="N247" s="39" t="s">
        <v>98</v>
      </c>
      <c r="O247" s="38">
        <v>2</v>
      </c>
      <c r="P247" s="38">
        <v>1</v>
      </c>
      <c r="Q247" s="38">
        <v>3</v>
      </c>
      <c r="R247" s="38">
        <v>2</v>
      </c>
      <c r="S247" s="38"/>
      <c r="T247" s="40">
        <f t="shared" si="21"/>
        <v>8</v>
      </c>
      <c r="U247" s="39" t="s">
        <v>284</v>
      </c>
      <c r="V247" s="39" t="s">
        <v>166</v>
      </c>
      <c r="W247" s="39" t="s">
        <v>142</v>
      </c>
      <c r="X247" s="39" t="s">
        <v>143</v>
      </c>
      <c r="Y247" s="49">
        <v>2</v>
      </c>
      <c r="Z247" s="49">
        <v>2</v>
      </c>
      <c r="AA247" s="49">
        <v>3</v>
      </c>
      <c r="AB247" s="49" t="s">
        <v>168</v>
      </c>
      <c r="AC247" s="40">
        <f t="shared" si="6"/>
        <v>7</v>
      </c>
      <c r="AD247" s="135">
        <f t="shared" si="2"/>
        <v>15</v>
      </c>
      <c r="AE247" s="39" t="s">
        <v>288</v>
      </c>
      <c r="AF247" s="39" t="s">
        <v>304</v>
      </c>
      <c r="AG247" s="56"/>
      <c r="AH247" s="56"/>
    </row>
    <row r="248" spans="1:34" s="134" customFormat="1" ht="297.60000000000002" x14ac:dyDescent="0.25">
      <c r="A248" s="38" t="s">
        <v>305</v>
      </c>
      <c r="B248" s="39" t="s">
        <v>40</v>
      </c>
      <c r="C248" s="39" t="s">
        <v>293</v>
      </c>
      <c r="D248" s="40" t="s">
        <v>307</v>
      </c>
      <c r="E248" s="39" t="s">
        <v>308</v>
      </c>
      <c r="F248" s="39" t="s">
        <v>309</v>
      </c>
      <c r="G248" s="39">
        <v>47.020099999999999</v>
      </c>
      <c r="H248" s="39" t="s">
        <v>310</v>
      </c>
      <c r="I248" s="39" t="s">
        <v>186</v>
      </c>
      <c r="J248" s="53">
        <v>39811.199999999997</v>
      </c>
      <c r="K248" s="53">
        <v>64292.800000000003</v>
      </c>
      <c r="L248" s="39">
        <v>1789</v>
      </c>
      <c r="M248" s="45">
        <f t="shared" si="22"/>
        <v>894.5</v>
      </c>
      <c r="N248" s="39" t="s">
        <v>98</v>
      </c>
      <c r="O248" s="38">
        <v>2</v>
      </c>
      <c r="P248" s="38">
        <v>2</v>
      </c>
      <c r="Q248" s="38">
        <v>3</v>
      </c>
      <c r="R248" s="38">
        <v>2</v>
      </c>
      <c r="S248" s="38"/>
      <c r="T248" s="40">
        <f t="shared" si="21"/>
        <v>9</v>
      </c>
      <c r="U248" s="39" t="s">
        <v>284</v>
      </c>
      <c r="V248" s="39" t="s">
        <v>166</v>
      </c>
      <c r="W248" s="39" t="s">
        <v>142</v>
      </c>
      <c r="X248" s="39" t="s">
        <v>313</v>
      </c>
      <c r="Y248" s="49">
        <v>2</v>
      </c>
      <c r="Z248" s="49">
        <v>2</v>
      </c>
      <c r="AA248" s="49">
        <v>2</v>
      </c>
      <c r="AB248" s="49" t="s">
        <v>75</v>
      </c>
      <c r="AC248" s="40">
        <f t="shared" si="6"/>
        <v>6</v>
      </c>
      <c r="AD248" s="135">
        <f t="shared" si="2"/>
        <v>15</v>
      </c>
      <c r="AE248" s="39" t="s">
        <v>288</v>
      </c>
      <c r="AF248" s="39" t="s">
        <v>320</v>
      </c>
      <c r="AG248" s="56"/>
      <c r="AH248" s="56"/>
    </row>
    <row r="249" spans="1:34" s="134" customFormat="1" ht="241.8" x14ac:dyDescent="0.25">
      <c r="A249" s="38" t="s">
        <v>321</v>
      </c>
      <c r="B249" s="39" t="s">
        <v>40</v>
      </c>
      <c r="C249" s="39" t="s">
        <v>293</v>
      </c>
      <c r="D249" s="40" t="s">
        <v>322</v>
      </c>
      <c r="E249" s="39" t="s">
        <v>323</v>
      </c>
      <c r="F249" s="39" t="s">
        <v>324</v>
      </c>
      <c r="G249" s="39">
        <v>46</v>
      </c>
      <c r="H249" s="39" t="s">
        <v>325</v>
      </c>
      <c r="I249" s="39" t="s">
        <v>326</v>
      </c>
      <c r="J249" s="53">
        <v>38646.400000000001</v>
      </c>
      <c r="K249" s="53">
        <v>83657.600000000006</v>
      </c>
      <c r="L249" s="54"/>
      <c r="M249" s="45" t="s">
        <v>336</v>
      </c>
      <c r="N249" s="39" t="s">
        <v>98</v>
      </c>
      <c r="O249" s="38">
        <v>2</v>
      </c>
      <c r="P249" s="38">
        <v>2</v>
      </c>
      <c r="Q249" s="38">
        <v>3</v>
      </c>
      <c r="R249" s="38">
        <v>2</v>
      </c>
      <c r="S249" s="38"/>
      <c r="T249" s="40">
        <f t="shared" si="21"/>
        <v>9</v>
      </c>
      <c r="U249" s="39" t="s">
        <v>337</v>
      </c>
      <c r="V249" s="39" t="s">
        <v>338</v>
      </c>
      <c r="W249" s="39" t="s">
        <v>285</v>
      </c>
      <c r="X249" s="39" t="s">
        <v>339</v>
      </c>
      <c r="Y249" s="49">
        <v>2</v>
      </c>
      <c r="Z249" s="49">
        <v>2</v>
      </c>
      <c r="AA249" s="49">
        <v>2</v>
      </c>
      <c r="AB249" s="49" t="s">
        <v>168</v>
      </c>
      <c r="AC249" s="40">
        <f t="shared" si="6"/>
        <v>6</v>
      </c>
      <c r="AD249" s="135">
        <f t="shared" si="2"/>
        <v>15</v>
      </c>
      <c r="AE249" s="39" t="s">
        <v>288</v>
      </c>
      <c r="AF249" s="39"/>
      <c r="AG249" s="56"/>
      <c r="AH249" s="56"/>
    </row>
    <row r="250" spans="1:34" s="134" customFormat="1" ht="186" x14ac:dyDescent="0.25">
      <c r="A250" s="38" t="s">
        <v>342</v>
      </c>
      <c r="B250" s="39" t="s">
        <v>40</v>
      </c>
      <c r="C250" s="39" t="s">
        <v>293</v>
      </c>
      <c r="D250" s="40" t="s">
        <v>347</v>
      </c>
      <c r="E250" s="39" t="s">
        <v>348</v>
      </c>
      <c r="F250" s="39" t="s">
        <v>184</v>
      </c>
      <c r="G250" s="39">
        <v>48.050800000000002</v>
      </c>
      <c r="H250" s="39" t="s">
        <v>185</v>
      </c>
      <c r="I250" s="39" t="s">
        <v>186</v>
      </c>
      <c r="J250" s="53">
        <v>37876.800000000003</v>
      </c>
      <c r="K250" s="53">
        <v>61360</v>
      </c>
      <c r="L250" s="39">
        <v>663</v>
      </c>
      <c r="M250" s="45">
        <f t="shared" ref="M250:M358" si="29">L250 / 2</f>
        <v>331.5</v>
      </c>
      <c r="N250" s="39" t="s">
        <v>98</v>
      </c>
      <c r="O250" s="38">
        <v>2</v>
      </c>
      <c r="P250" s="38">
        <v>1</v>
      </c>
      <c r="Q250" s="38">
        <v>3</v>
      </c>
      <c r="R250" s="38">
        <v>2</v>
      </c>
      <c r="S250" s="38"/>
      <c r="T250" s="40">
        <f t="shared" si="21"/>
        <v>8</v>
      </c>
      <c r="U250" s="39" t="s">
        <v>121</v>
      </c>
      <c r="V250" s="39" t="s">
        <v>166</v>
      </c>
      <c r="W250" s="39" t="s">
        <v>142</v>
      </c>
      <c r="X250" s="39" t="s">
        <v>143</v>
      </c>
      <c r="Y250" s="49">
        <v>2</v>
      </c>
      <c r="Z250" s="49">
        <v>2</v>
      </c>
      <c r="AA250" s="49">
        <v>3</v>
      </c>
      <c r="AB250" s="49" t="s">
        <v>75</v>
      </c>
      <c r="AC250" s="40">
        <f t="shared" si="6"/>
        <v>7</v>
      </c>
      <c r="AD250" s="135">
        <f t="shared" si="2"/>
        <v>15</v>
      </c>
      <c r="AE250" s="39" t="s">
        <v>288</v>
      </c>
      <c r="AF250" s="39" t="s">
        <v>304</v>
      </c>
      <c r="AG250" s="56"/>
      <c r="AH250" s="56"/>
    </row>
    <row r="251" spans="1:34" s="134" customFormat="1" ht="186" x14ac:dyDescent="0.25">
      <c r="A251" s="38" t="s">
        <v>350</v>
      </c>
      <c r="B251" s="39" t="s">
        <v>40</v>
      </c>
      <c r="C251" s="39" t="s">
        <v>293</v>
      </c>
      <c r="D251" s="40" t="s">
        <v>351</v>
      </c>
      <c r="E251" s="39" t="s">
        <v>352</v>
      </c>
      <c r="F251" s="39" t="s">
        <v>184</v>
      </c>
      <c r="G251" s="39">
        <v>48.050800000000002</v>
      </c>
      <c r="H251" s="39" t="s">
        <v>185</v>
      </c>
      <c r="I251" s="39" t="s">
        <v>186</v>
      </c>
      <c r="J251" s="53">
        <v>37876.800000000003</v>
      </c>
      <c r="K251" s="53">
        <v>61360</v>
      </c>
      <c r="L251" s="39">
        <v>663</v>
      </c>
      <c r="M251" s="45">
        <f t="shared" si="29"/>
        <v>331.5</v>
      </c>
      <c r="N251" s="39" t="s">
        <v>98</v>
      </c>
      <c r="O251" s="38">
        <v>2</v>
      </c>
      <c r="P251" s="38">
        <v>1</v>
      </c>
      <c r="Q251" s="38">
        <v>3</v>
      </c>
      <c r="R251" s="38">
        <v>2</v>
      </c>
      <c r="S251" s="38"/>
      <c r="T251" s="40">
        <f t="shared" si="21"/>
        <v>8</v>
      </c>
      <c r="U251" s="39" t="s">
        <v>121</v>
      </c>
      <c r="V251" s="39" t="s">
        <v>166</v>
      </c>
      <c r="W251" s="39" t="s">
        <v>142</v>
      </c>
      <c r="X251" s="39" t="s">
        <v>143</v>
      </c>
      <c r="Y251" s="49">
        <v>2</v>
      </c>
      <c r="Z251" s="49">
        <v>2</v>
      </c>
      <c r="AA251" s="49">
        <v>3</v>
      </c>
      <c r="AB251" s="49" t="s">
        <v>75</v>
      </c>
      <c r="AC251" s="40">
        <f t="shared" si="6"/>
        <v>7</v>
      </c>
      <c r="AD251" s="135">
        <f t="shared" si="2"/>
        <v>15</v>
      </c>
      <c r="AE251" s="39" t="s">
        <v>288</v>
      </c>
      <c r="AF251" s="39" t="s">
        <v>304</v>
      </c>
      <c r="AG251" s="56"/>
      <c r="AH251" s="56"/>
    </row>
    <row r="252" spans="1:34" s="134" customFormat="1" ht="167.4" x14ac:dyDescent="0.25">
      <c r="A252" s="38" t="s">
        <v>982</v>
      </c>
      <c r="B252" s="39" t="s">
        <v>41</v>
      </c>
      <c r="C252" s="39" t="s">
        <v>293</v>
      </c>
      <c r="D252" s="40" t="s">
        <v>983</v>
      </c>
      <c r="E252" s="39" t="s">
        <v>984</v>
      </c>
      <c r="F252" s="39" t="s">
        <v>985</v>
      </c>
      <c r="G252" s="39">
        <v>46.0503</v>
      </c>
      <c r="H252" s="39" t="s">
        <v>325</v>
      </c>
      <c r="I252" s="39" t="s">
        <v>186</v>
      </c>
      <c r="J252" s="53">
        <v>37627.199999999997</v>
      </c>
      <c r="K252" s="126">
        <v>61360</v>
      </c>
      <c r="L252" s="39">
        <v>1397</v>
      </c>
      <c r="M252" s="45">
        <f t="shared" si="29"/>
        <v>698.5</v>
      </c>
      <c r="N252" s="39" t="s">
        <v>67</v>
      </c>
      <c r="O252" s="38">
        <v>2</v>
      </c>
      <c r="P252" s="38">
        <v>2</v>
      </c>
      <c r="Q252" s="38">
        <v>3</v>
      </c>
      <c r="R252" s="38">
        <v>2</v>
      </c>
      <c r="S252" s="38"/>
      <c r="T252" s="40">
        <f t="shared" si="21"/>
        <v>9</v>
      </c>
      <c r="U252" s="39" t="s">
        <v>284</v>
      </c>
      <c r="V252" s="39">
        <v>780</v>
      </c>
      <c r="W252" s="39" t="s">
        <v>244</v>
      </c>
      <c r="X252" s="39" t="s">
        <v>71</v>
      </c>
      <c r="Y252" s="49">
        <v>3</v>
      </c>
      <c r="Z252" s="49">
        <v>1</v>
      </c>
      <c r="AA252" s="49">
        <v>2</v>
      </c>
      <c r="AB252" s="49"/>
      <c r="AC252" s="40">
        <f t="shared" si="6"/>
        <v>6</v>
      </c>
      <c r="AD252" s="135">
        <f t="shared" si="2"/>
        <v>15</v>
      </c>
      <c r="AE252" s="39" t="s">
        <v>288</v>
      </c>
      <c r="AF252" s="39" t="s">
        <v>986</v>
      </c>
      <c r="AG252" s="56"/>
      <c r="AH252" s="56"/>
    </row>
    <row r="253" spans="1:34" s="134" customFormat="1" ht="223.2" x14ac:dyDescent="0.25">
      <c r="A253" s="38" t="s">
        <v>987</v>
      </c>
      <c r="B253" s="39" t="s">
        <v>41</v>
      </c>
      <c r="C253" s="39" t="s">
        <v>293</v>
      </c>
      <c r="D253" s="40" t="s">
        <v>988</v>
      </c>
      <c r="E253" s="39" t="s">
        <v>192</v>
      </c>
      <c r="F253" s="39" t="s">
        <v>50</v>
      </c>
      <c r="G253" s="39">
        <v>47.030299999999997</v>
      </c>
      <c r="H253" s="39" t="s">
        <v>56</v>
      </c>
      <c r="I253" s="39" t="s">
        <v>58</v>
      </c>
      <c r="J253" s="53">
        <v>38625.599999999999</v>
      </c>
      <c r="K253" s="126">
        <v>63772.800000000003</v>
      </c>
      <c r="L253" s="54">
        <v>1438</v>
      </c>
      <c r="M253" s="45">
        <f t="shared" si="29"/>
        <v>719</v>
      </c>
      <c r="N253" s="39" t="s">
        <v>67</v>
      </c>
      <c r="O253" s="38">
        <v>2</v>
      </c>
      <c r="P253" s="38">
        <v>2</v>
      </c>
      <c r="Q253" s="38">
        <v>3</v>
      </c>
      <c r="R253" s="38">
        <v>2</v>
      </c>
      <c r="S253" s="38"/>
      <c r="T253" s="40">
        <f t="shared" si="21"/>
        <v>9</v>
      </c>
      <c r="U253" s="39" t="s">
        <v>121</v>
      </c>
      <c r="V253" s="39"/>
      <c r="W253" s="39" t="s">
        <v>244</v>
      </c>
      <c r="X253" s="39" t="s">
        <v>71</v>
      </c>
      <c r="Y253" s="49">
        <v>2</v>
      </c>
      <c r="Z253" s="49">
        <v>2</v>
      </c>
      <c r="AA253" s="49">
        <v>2</v>
      </c>
      <c r="AB253" s="49"/>
      <c r="AC253" s="40">
        <f t="shared" si="6"/>
        <v>6</v>
      </c>
      <c r="AD253" s="135">
        <f t="shared" si="2"/>
        <v>15</v>
      </c>
      <c r="AE253" s="39" t="s">
        <v>288</v>
      </c>
      <c r="AF253" s="39" t="s">
        <v>304</v>
      </c>
      <c r="AG253" s="56"/>
      <c r="AH253" s="56"/>
    </row>
    <row r="254" spans="1:34" s="134" customFormat="1" ht="167.4" x14ac:dyDescent="0.25">
      <c r="A254" s="38" t="s">
        <v>989</v>
      </c>
      <c r="B254" s="39" t="s">
        <v>41</v>
      </c>
      <c r="C254" s="39" t="s">
        <v>293</v>
      </c>
      <c r="D254" s="40" t="s">
        <v>990</v>
      </c>
      <c r="E254" s="39" t="s">
        <v>991</v>
      </c>
      <c r="F254" s="39" t="s">
        <v>992</v>
      </c>
      <c r="G254" s="39">
        <v>49.020200000000003</v>
      </c>
      <c r="H254" s="39" t="s">
        <v>993</v>
      </c>
      <c r="I254" s="39" t="s">
        <v>994</v>
      </c>
      <c r="J254" s="53">
        <v>35776</v>
      </c>
      <c r="K254" s="53">
        <v>56243.199999999997</v>
      </c>
      <c r="L254" s="54">
        <v>2008</v>
      </c>
      <c r="M254" s="45">
        <f t="shared" si="29"/>
        <v>1004</v>
      </c>
      <c r="N254" s="39" t="s">
        <v>67</v>
      </c>
      <c r="O254" s="38">
        <v>2</v>
      </c>
      <c r="P254" s="38">
        <v>2</v>
      </c>
      <c r="Q254" s="38">
        <v>3</v>
      </c>
      <c r="R254" s="38">
        <v>2</v>
      </c>
      <c r="S254" s="38"/>
      <c r="T254" s="40">
        <f t="shared" si="21"/>
        <v>9</v>
      </c>
      <c r="U254" s="39" t="s">
        <v>573</v>
      </c>
      <c r="V254" s="39">
        <v>300</v>
      </c>
      <c r="W254" s="39" t="s">
        <v>244</v>
      </c>
      <c r="X254" s="39" t="s">
        <v>995</v>
      </c>
      <c r="Y254" s="49">
        <v>1</v>
      </c>
      <c r="Z254" s="49">
        <v>3</v>
      </c>
      <c r="AA254" s="49">
        <v>2</v>
      </c>
      <c r="AB254" s="49"/>
      <c r="AC254" s="40">
        <f t="shared" si="6"/>
        <v>6</v>
      </c>
      <c r="AD254" s="135">
        <f t="shared" si="2"/>
        <v>15</v>
      </c>
      <c r="AE254" s="39" t="s">
        <v>288</v>
      </c>
      <c r="AF254" s="39" t="s">
        <v>996</v>
      </c>
      <c r="AG254" s="56"/>
      <c r="AH254" s="56"/>
    </row>
    <row r="255" spans="1:34" s="134" customFormat="1" ht="241.8" x14ac:dyDescent="0.25">
      <c r="A255" s="38" t="s">
        <v>997</v>
      </c>
      <c r="B255" s="39" t="s">
        <v>41</v>
      </c>
      <c r="C255" s="39" t="s">
        <v>293</v>
      </c>
      <c r="D255" s="40" t="s">
        <v>998</v>
      </c>
      <c r="E255" s="39" t="s">
        <v>999</v>
      </c>
      <c r="F255" s="39" t="s">
        <v>1000</v>
      </c>
      <c r="G255" s="39">
        <v>46.041499999999999</v>
      </c>
      <c r="H255" s="39" t="s">
        <v>1001</v>
      </c>
      <c r="I255" s="39" t="s">
        <v>1002</v>
      </c>
      <c r="J255" s="53">
        <v>30388.799999999999</v>
      </c>
      <c r="K255" s="53">
        <v>57200</v>
      </c>
      <c r="L255" s="54">
        <v>1032</v>
      </c>
      <c r="M255" s="45">
        <f t="shared" si="29"/>
        <v>516</v>
      </c>
      <c r="N255" s="39" t="s">
        <v>67</v>
      </c>
      <c r="O255" s="38">
        <v>2</v>
      </c>
      <c r="P255" s="38">
        <v>2</v>
      </c>
      <c r="Q255" s="38">
        <v>3</v>
      </c>
      <c r="R255" s="38">
        <v>3</v>
      </c>
      <c r="S255" s="38"/>
      <c r="T255" s="40">
        <f t="shared" si="21"/>
        <v>10</v>
      </c>
      <c r="U255" s="39" t="s">
        <v>284</v>
      </c>
      <c r="V255" s="39">
        <v>630</v>
      </c>
      <c r="W255" s="39" t="s">
        <v>244</v>
      </c>
      <c r="X255" s="39" t="s">
        <v>1003</v>
      </c>
      <c r="Y255" s="49">
        <v>2</v>
      </c>
      <c r="Z255" s="49">
        <v>2</v>
      </c>
      <c r="AA255" s="49">
        <v>1</v>
      </c>
      <c r="AB255" s="49"/>
      <c r="AC255" s="40">
        <f t="shared" si="6"/>
        <v>5</v>
      </c>
      <c r="AD255" s="135">
        <f t="shared" si="2"/>
        <v>15</v>
      </c>
      <c r="AE255" s="39" t="s">
        <v>288</v>
      </c>
      <c r="AF255" s="39" t="s">
        <v>290</v>
      </c>
      <c r="AG255" s="56"/>
      <c r="AH255" s="56"/>
    </row>
    <row r="256" spans="1:34" s="134" customFormat="1" ht="167.4" x14ac:dyDescent="0.25">
      <c r="A256" s="38" t="s">
        <v>1004</v>
      </c>
      <c r="B256" s="39" t="s">
        <v>41</v>
      </c>
      <c r="C256" s="39" t="s">
        <v>293</v>
      </c>
      <c r="D256" s="40" t="s">
        <v>1005</v>
      </c>
      <c r="E256" s="39" t="s">
        <v>900</v>
      </c>
      <c r="F256" s="39" t="s">
        <v>571</v>
      </c>
      <c r="G256" s="39">
        <v>47.020099999999999</v>
      </c>
      <c r="H256" s="39" t="s">
        <v>310</v>
      </c>
      <c r="I256" s="39" t="s">
        <v>186</v>
      </c>
      <c r="J256" s="53">
        <v>39395.199999999997</v>
      </c>
      <c r="K256" s="53">
        <v>72758.399999999994</v>
      </c>
      <c r="L256" s="54">
        <v>1789</v>
      </c>
      <c r="M256" s="45">
        <f t="shared" si="29"/>
        <v>894.5</v>
      </c>
      <c r="N256" s="39" t="s">
        <v>67</v>
      </c>
      <c r="O256" s="38">
        <v>2</v>
      </c>
      <c r="P256" s="38">
        <v>2</v>
      </c>
      <c r="Q256" s="38">
        <v>3</v>
      </c>
      <c r="R256" s="38">
        <v>2</v>
      </c>
      <c r="S256" s="38"/>
      <c r="T256" s="40">
        <f t="shared" si="21"/>
        <v>9</v>
      </c>
      <c r="U256" s="47" t="s">
        <v>573</v>
      </c>
      <c r="V256" s="39">
        <v>450</v>
      </c>
      <c r="W256" s="39" t="s">
        <v>244</v>
      </c>
      <c r="X256" s="39" t="s">
        <v>71</v>
      </c>
      <c r="Y256" s="49">
        <v>1</v>
      </c>
      <c r="Z256" s="49">
        <v>3</v>
      </c>
      <c r="AA256" s="49">
        <v>3</v>
      </c>
      <c r="AB256" s="49"/>
      <c r="AC256" s="40">
        <f t="shared" si="6"/>
        <v>7</v>
      </c>
      <c r="AD256" s="135">
        <f t="shared" si="2"/>
        <v>16</v>
      </c>
      <c r="AE256" s="39" t="s">
        <v>288</v>
      </c>
      <c r="AF256" s="39" t="s">
        <v>1006</v>
      </c>
      <c r="AG256" s="56"/>
      <c r="AH256" s="56"/>
    </row>
    <row r="257" spans="1:34" s="134" customFormat="1" ht="186" x14ac:dyDescent="0.25">
      <c r="A257" s="38" t="s">
        <v>1007</v>
      </c>
      <c r="B257" s="39" t="s">
        <v>41</v>
      </c>
      <c r="C257" s="39" t="s">
        <v>293</v>
      </c>
      <c r="D257" s="40" t="s">
        <v>1008</v>
      </c>
      <c r="E257" s="39" t="s">
        <v>1009</v>
      </c>
      <c r="F257" s="39" t="s">
        <v>1010</v>
      </c>
      <c r="G257" s="39">
        <v>48.050800000000002</v>
      </c>
      <c r="H257" s="39" t="s">
        <v>1011</v>
      </c>
      <c r="I257" s="39" t="s">
        <v>1012</v>
      </c>
      <c r="J257" s="53">
        <v>37876.800000000003</v>
      </c>
      <c r="K257" s="39">
        <v>61360</v>
      </c>
      <c r="L257" s="133">
        <v>158</v>
      </c>
      <c r="M257" s="45">
        <f t="shared" si="29"/>
        <v>79</v>
      </c>
      <c r="N257" s="39" t="s">
        <v>67</v>
      </c>
      <c r="O257" s="38">
        <v>2</v>
      </c>
      <c r="P257" s="38">
        <v>1</v>
      </c>
      <c r="Q257" s="38">
        <v>3</v>
      </c>
      <c r="R257" s="38">
        <v>2</v>
      </c>
      <c r="S257" s="38"/>
      <c r="T257" s="40">
        <f t="shared" si="21"/>
        <v>8</v>
      </c>
      <c r="U257" s="39" t="s">
        <v>121</v>
      </c>
      <c r="V257" s="39">
        <v>780</v>
      </c>
      <c r="W257" s="39" t="s">
        <v>244</v>
      </c>
      <c r="X257" s="39" t="s">
        <v>71</v>
      </c>
      <c r="Y257" s="49">
        <v>3</v>
      </c>
      <c r="Z257" s="49">
        <v>2</v>
      </c>
      <c r="AA257" s="49">
        <v>3</v>
      </c>
      <c r="AB257" s="49"/>
      <c r="AC257" s="40">
        <f t="shared" si="6"/>
        <v>8</v>
      </c>
      <c r="AD257" s="135">
        <f t="shared" ref="AD257:AD358" si="30">T257 + AC257</f>
        <v>16</v>
      </c>
      <c r="AE257" s="39" t="s">
        <v>288</v>
      </c>
      <c r="AF257" s="39" t="s">
        <v>304</v>
      </c>
      <c r="AG257" s="56"/>
      <c r="AH257" s="56"/>
    </row>
    <row r="258" spans="1:34" s="134" customFormat="1" ht="204.6" x14ac:dyDescent="0.25">
      <c r="A258" s="38" t="s">
        <v>1013</v>
      </c>
      <c r="B258" s="39" t="s">
        <v>41</v>
      </c>
      <c r="C258" s="39" t="s">
        <v>293</v>
      </c>
      <c r="D258" s="40" t="s">
        <v>1014</v>
      </c>
      <c r="E258" s="39" t="s">
        <v>1015</v>
      </c>
      <c r="F258" s="39" t="s">
        <v>1016</v>
      </c>
      <c r="G258" s="39">
        <v>46.030200000000001</v>
      </c>
      <c r="H258" s="39" t="s">
        <v>1017</v>
      </c>
      <c r="I258" s="39" t="s">
        <v>346</v>
      </c>
      <c r="J258" s="53">
        <v>44865.599999999999</v>
      </c>
      <c r="K258" s="53">
        <v>72238.399999999994</v>
      </c>
      <c r="L258" s="54">
        <v>1668</v>
      </c>
      <c r="M258" s="45">
        <f t="shared" si="29"/>
        <v>834</v>
      </c>
      <c r="N258" s="39" t="s">
        <v>130</v>
      </c>
      <c r="O258" s="38">
        <v>2</v>
      </c>
      <c r="P258" s="38">
        <v>2</v>
      </c>
      <c r="Q258" s="38">
        <v>3</v>
      </c>
      <c r="R258" s="38">
        <v>2</v>
      </c>
      <c r="S258" s="38"/>
      <c r="T258" s="40">
        <f t="shared" si="21"/>
        <v>9</v>
      </c>
      <c r="U258" s="39" t="s">
        <v>284</v>
      </c>
      <c r="V258" s="39">
        <v>720</v>
      </c>
      <c r="W258" s="39" t="s">
        <v>244</v>
      </c>
      <c r="X258" s="39" t="s">
        <v>71</v>
      </c>
      <c r="Y258" s="49">
        <v>2</v>
      </c>
      <c r="Z258" s="49">
        <v>1</v>
      </c>
      <c r="AA258" s="49">
        <v>3</v>
      </c>
      <c r="AB258" s="49"/>
      <c r="AC258" s="40">
        <f t="shared" si="6"/>
        <v>6</v>
      </c>
      <c r="AD258" s="135">
        <f t="shared" si="30"/>
        <v>15</v>
      </c>
      <c r="AE258" s="39" t="s">
        <v>288</v>
      </c>
      <c r="AF258" s="39" t="s">
        <v>304</v>
      </c>
      <c r="AG258" s="56"/>
      <c r="AH258" s="56"/>
    </row>
    <row r="259" spans="1:34" s="134" customFormat="1" ht="186" x14ac:dyDescent="0.25">
      <c r="A259" s="38" t="s">
        <v>1365</v>
      </c>
      <c r="B259" s="39" t="s">
        <v>1228</v>
      </c>
      <c r="C259" s="39" t="s">
        <v>293</v>
      </c>
      <c r="D259" s="40" t="s">
        <v>1366</v>
      </c>
      <c r="E259" s="39" t="s">
        <v>1367</v>
      </c>
      <c r="F259" s="39" t="s">
        <v>1368</v>
      </c>
      <c r="G259" s="39">
        <v>48.070300000000003</v>
      </c>
      <c r="H259" s="39" t="s">
        <v>1369</v>
      </c>
      <c r="I259" s="39" t="s">
        <v>1370</v>
      </c>
      <c r="J259" s="53">
        <v>36462.400000000001</v>
      </c>
      <c r="K259" s="126">
        <v>52644.800000000003</v>
      </c>
      <c r="L259" s="39">
        <v>517</v>
      </c>
      <c r="M259" s="45">
        <f t="shared" si="29"/>
        <v>258.5</v>
      </c>
      <c r="N259" s="39" t="s">
        <v>1231</v>
      </c>
      <c r="O259" s="38">
        <v>1</v>
      </c>
      <c r="P259" s="38">
        <v>1</v>
      </c>
      <c r="Q259" s="38">
        <v>3</v>
      </c>
      <c r="R259" s="38">
        <v>2</v>
      </c>
      <c r="S259" s="38"/>
      <c r="T259" s="40">
        <f t="shared" si="21"/>
        <v>7</v>
      </c>
      <c r="U259" s="39" t="s">
        <v>284</v>
      </c>
      <c r="V259" s="39">
        <v>360</v>
      </c>
      <c r="W259" s="39" t="s">
        <v>244</v>
      </c>
      <c r="X259" s="39" t="s">
        <v>71</v>
      </c>
      <c r="Y259" s="49">
        <v>2</v>
      </c>
      <c r="Z259" s="49">
        <v>3</v>
      </c>
      <c r="AA259" s="49">
        <v>3</v>
      </c>
      <c r="AB259" s="49"/>
      <c r="AC259" s="40">
        <f t="shared" si="6"/>
        <v>8</v>
      </c>
      <c r="AD259" s="135">
        <f t="shared" si="30"/>
        <v>15</v>
      </c>
      <c r="AE259" s="39" t="s">
        <v>288</v>
      </c>
      <c r="AF259" s="39" t="s">
        <v>1371</v>
      </c>
      <c r="AG259" s="56"/>
      <c r="AH259" s="56"/>
    </row>
    <row r="260" spans="1:34" s="134" customFormat="1" ht="186" x14ac:dyDescent="0.25">
      <c r="A260" s="38" t="s">
        <v>1372</v>
      </c>
      <c r="B260" s="39" t="s">
        <v>1228</v>
      </c>
      <c r="C260" s="39" t="s">
        <v>293</v>
      </c>
      <c r="D260" s="40" t="s">
        <v>1373</v>
      </c>
      <c r="E260" s="39" t="s">
        <v>1374</v>
      </c>
      <c r="F260" s="39" t="s">
        <v>551</v>
      </c>
      <c r="G260" s="39">
        <v>46.020099999999999</v>
      </c>
      <c r="H260" s="39" t="s">
        <v>552</v>
      </c>
      <c r="I260" s="39" t="s">
        <v>1370</v>
      </c>
      <c r="J260" s="53">
        <v>39811.199999999997</v>
      </c>
      <c r="K260" s="126">
        <v>64292.800000000003</v>
      </c>
      <c r="L260" s="39">
        <v>575</v>
      </c>
      <c r="M260" s="45">
        <f t="shared" si="29"/>
        <v>287.5</v>
      </c>
      <c r="N260" s="39" t="s">
        <v>1231</v>
      </c>
      <c r="O260" s="38">
        <v>2</v>
      </c>
      <c r="P260" s="38">
        <v>1</v>
      </c>
      <c r="Q260" s="38">
        <v>3</v>
      </c>
      <c r="R260" s="38">
        <v>2</v>
      </c>
      <c r="S260" s="38"/>
      <c r="T260" s="40">
        <f t="shared" si="21"/>
        <v>8</v>
      </c>
      <c r="U260" s="39" t="s">
        <v>284</v>
      </c>
      <c r="V260" s="39">
        <v>180</v>
      </c>
      <c r="W260" s="39" t="s">
        <v>70</v>
      </c>
      <c r="X260" s="39" t="s">
        <v>71</v>
      </c>
      <c r="Y260" s="49">
        <v>2</v>
      </c>
      <c r="Z260" s="49">
        <v>3</v>
      </c>
      <c r="AA260" s="49">
        <v>3</v>
      </c>
      <c r="AB260" s="49"/>
      <c r="AC260" s="40">
        <f t="shared" si="6"/>
        <v>8</v>
      </c>
      <c r="AD260" s="135">
        <f t="shared" si="30"/>
        <v>16</v>
      </c>
      <c r="AE260" s="39" t="s">
        <v>288</v>
      </c>
      <c r="AF260" s="39" t="s">
        <v>1375</v>
      </c>
      <c r="AG260" s="56"/>
      <c r="AH260" s="56"/>
    </row>
    <row r="261" spans="1:34" s="134" customFormat="1" ht="241.8" x14ac:dyDescent="0.25">
      <c r="A261" s="38" t="s">
        <v>1376</v>
      </c>
      <c r="B261" s="39" t="s">
        <v>1228</v>
      </c>
      <c r="C261" s="39" t="s">
        <v>293</v>
      </c>
      <c r="D261" s="40" t="s">
        <v>1377</v>
      </c>
      <c r="E261" s="39" t="s">
        <v>1378</v>
      </c>
      <c r="F261" s="39" t="s">
        <v>1000</v>
      </c>
      <c r="G261" s="39">
        <v>46.041499999999999</v>
      </c>
      <c r="H261" s="39" t="s">
        <v>1001</v>
      </c>
      <c r="I261" s="39" t="s">
        <v>1002</v>
      </c>
      <c r="J261" s="53">
        <v>30388.799999999999</v>
      </c>
      <c r="K261" s="126">
        <v>49587.199999999997</v>
      </c>
      <c r="L261" s="54">
        <v>1032</v>
      </c>
      <c r="M261" s="45">
        <f t="shared" si="29"/>
        <v>516</v>
      </c>
      <c r="N261" s="39" t="s">
        <v>1231</v>
      </c>
      <c r="O261" s="38">
        <v>1</v>
      </c>
      <c r="P261" s="38">
        <v>2</v>
      </c>
      <c r="Q261" s="38">
        <v>3</v>
      </c>
      <c r="R261" s="38">
        <v>3</v>
      </c>
      <c r="S261" s="38"/>
      <c r="T261" s="40">
        <f t="shared" si="21"/>
        <v>9</v>
      </c>
      <c r="U261" s="39" t="s">
        <v>284</v>
      </c>
      <c r="V261" s="39">
        <v>630</v>
      </c>
      <c r="W261" s="39" t="s">
        <v>244</v>
      </c>
      <c r="X261" s="39" t="s">
        <v>71</v>
      </c>
      <c r="Y261" s="49">
        <v>2</v>
      </c>
      <c r="Z261" s="49">
        <v>2</v>
      </c>
      <c r="AA261" s="49">
        <v>3</v>
      </c>
      <c r="AB261" s="49"/>
      <c r="AC261" s="40">
        <f t="shared" si="6"/>
        <v>7</v>
      </c>
      <c r="AD261" s="135">
        <f t="shared" si="30"/>
        <v>16</v>
      </c>
      <c r="AE261" s="39" t="s">
        <v>288</v>
      </c>
      <c r="AF261" s="39" t="s">
        <v>1375</v>
      </c>
      <c r="AG261" s="56"/>
      <c r="AH261" s="56"/>
    </row>
    <row r="262" spans="1:34" s="134" customFormat="1" ht="186" x14ac:dyDescent="0.25">
      <c r="A262" s="38" t="s">
        <v>1379</v>
      </c>
      <c r="B262" s="39" t="s">
        <v>1228</v>
      </c>
      <c r="C262" s="39" t="s">
        <v>293</v>
      </c>
      <c r="D262" s="40" t="s">
        <v>1380</v>
      </c>
      <c r="E262" s="39" t="s">
        <v>1319</v>
      </c>
      <c r="F262" s="39" t="s">
        <v>1016</v>
      </c>
      <c r="G262" s="39">
        <v>46.030200000000001</v>
      </c>
      <c r="H262" s="39" t="s">
        <v>1381</v>
      </c>
      <c r="I262" s="39" t="s">
        <v>1382</v>
      </c>
      <c r="J262" s="53">
        <v>44865.599999999999</v>
      </c>
      <c r="K262" s="126">
        <v>72238.399999999994</v>
      </c>
      <c r="L262" s="39">
        <v>989</v>
      </c>
      <c r="M262" s="45">
        <f t="shared" si="29"/>
        <v>494.5</v>
      </c>
      <c r="N262" s="39" t="s">
        <v>1231</v>
      </c>
      <c r="O262" s="38">
        <v>2</v>
      </c>
      <c r="P262" s="38">
        <v>1</v>
      </c>
      <c r="Q262" s="38">
        <v>3</v>
      </c>
      <c r="R262" s="38">
        <v>2</v>
      </c>
      <c r="S262" s="38"/>
      <c r="T262" s="40">
        <f t="shared" si="21"/>
        <v>8</v>
      </c>
      <c r="U262" s="39" t="s">
        <v>1150</v>
      </c>
      <c r="V262" s="39">
        <v>360</v>
      </c>
      <c r="W262" s="39" t="s">
        <v>244</v>
      </c>
      <c r="X262" s="39" t="s">
        <v>1147</v>
      </c>
      <c r="Y262" s="49">
        <v>3</v>
      </c>
      <c r="Z262" s="49">
        <v>3</v>
      </c>
      <c r="AA262" s="49">
        <v>1</v>
      </c>
      <c r="AB262" s="49"/>
      <c r="AC262" s="40">
        <f t="shared" si="6"/>
        <v>7</v>
      </c>
      <c r="AD262" s="135">
        <f t="shared" si="30"/>
        <v>15</v>
      </c>
      <c r="AE262" s="39" t="s">
        <v>288</v>
      </c>
      <c r="AF262" s="39" t="s">
        <v>1024</v>
      </c>
      <c r="AG262" s="56"/>
      <c r="AH262" s="56"/>
    </row>
    <row r="263" spans="1:34" s="134" customFormat="1" ht="111.6" x14ac:dyDescent="0.25">
      <c r="A263" s="38" t="s">
        <v>1383</v>
      </c>
      <c r="B263" s="39" t="s">
        <v>1228</v>
      </c>
      <c r="C263" s="39" t="s">
        <v>293</v>
      </c>
      <c r="D263" s="40" t="s">
        <v>1384</v>
      </c>
      <c r="E263" s="39" t="s">
        <v>1385</v>
      </c>
      <c r="F263" s="39" t="s">
        <v>571</v>
      </c>
      <c r="G263" s="39">
        <v>47.020099999999999</v>
      </c>
      <c r="H263" s="39" t="s">
        <v>310</v>
      </c>
      <c r="I263" s="39" t="s">
        <v>186</v>
      </c>
      <c r="J263" s="53">
        <v>35776</v>
      </c>
      <c r="K263" s="54">
        <v>56243.199999999997</v>
      </c>
      <c r="L263" s="39">
        <v>1789</v>
      </c>
      <c r="M263" s="45">
        <f t="shared" si="29"/>
        <v>894.5</v>
      </c>
      <c r="N263" s="39" t="s">
        <v>1231</v>
      </c>
      <c r="O263" s="38">
        <v>2</v>
      </c>
      <c r="P263" s="38">
        <v>2</v>
      </c>
      <c r="Q263" s="38">
        <v>3</v>
      </c>
      <c r="R263" s="38">
        <v>2</v>
      </c>
      <c r="S263" s="38"/>
      <c r="T263" s="40">
        <f t="shared" si="21"/>
        <v>9</v>
      </c>
      <c r="U263" s="39" t="s">
        <v>573</v>
      </c>
      <c r="V263" s="39">
        <v>450</v>
      </c>
      <c r="W263" s="39" t="s">
        <v>244</v>
      </c>
      <c r="X263" s="39" t="s">
        <v>71</v>
      </c>
      <c r="Y263" s="49">
        <v>1</v>
      </c>
      <c r="Z263" s="49">
        <v>3</v>
      </c>
      <c r="AA263" s="49">
        <v>3</v>
      </c>
      <c r="AB263" s="49"/>
      <c r="AC263" s="40">
        <f t="shared" si="6"/>
        <v>7</v>
      </c>
      <c r="AD263" s="135">
        <f t="shared" si="30"/>
        <v>16</v>
      </c>
      <c r="AE263" s="39" t="s">
        <v>288</v>
      </c>
      <c r="AF263" s="39" t="s">
        <v>1386</v>
      </c>
      <c r="AG263" s="56"/>
      <c r="AH263" s="56"/>
    </row>
    <row r="264" spans="1:34" s="134" customFormat="1" ht="148.80000000000001" x14ac:dyDescent="0.25">
      <c r="A264" s="38" t="s">
        <v>1387</v>
      </c>
      <c r="B264" s="39" t="s">
        <v>1228</v>
      </c>
      <c r="C264" s="39" t="s">
        <v>293</v>
      </c>
      <c r="D264" s="40" t="s">
        <v>1388</v>
      </c>
      <c r="E264" s="39" t="s">
        <v>1319</v>
      </c>
      <c r="F264" s="39" t="s">
        <v>985</v>
      </c>
      <c r="G264" s="39">
        <v>46.0503</v>
      </c>
      <c r="H264" s="39" t="s">
        <v>325</v>
      </c>
      <c r="I264" s="39" t="s">
        <v>186</v>
      </c>
      <c r="J264" s="53">
        <v>37627.199999999997</v>
      </c>
      <c r="K264" s="126">
        <v>63606.400000000001</v>
      </c>
      <c r="L264" s="39">
        <v>1397</v>
      </c>
      <c r="M264" s="45">
        <f t="shared" si="29"/>
        <v>698.5</v>
      </c>
      <c r="N264" s="39" t="s">
        <v>1231</v>
      </c>
      <c r="O264" s="38">
        <v>2</v>
      </c>
      <c r="P264" s="38">
        <v>2</v>
      </c>
      <c r="Q264" s="38">
        <v>3</v>
      </c>
      <c r="R264" s="38">
        <v>2</v>
      </c>
      <c r="S264" s="38"/>
      <c r="T264" s="40">
        <f t="shared" si="21"/>
        <v>9</v>
      </c>
      <c r="U264" s="39" t="s">
        <v>284</v>
      </c>
      <c r="V264" s="39">
        <v>540</v>
      </c>
      <c r="W264" s="39" t="s">
        <v>244</v>
      </c>
      <c r="X264" s="39" t="s">
        <v>1147</v>
      </c>
      <c r="Y264" s="49">
        <v>3</v>
      </c>
      <c r="Z264" s="49">
        <v>2</v>
      </c>
      <c r="AA264" s="49">
        <v>1</v>
      </c>
      <c r="AB264" s="49"/>
      <c r="AC264" s="40">
        <f t="shared" si="6"/>
        <v>6</v>
      </c>
      <c r="AD264" s="135">
        <f t="shared" si="30"/>
        <v>15</v>
      </c>
      <c r="AE264" s="39" t="s">
        <v>288</v>
      </c>
      <c r="AF264" s="39" t="s">
        <v>1024</v>
      </c>
      <c r="AG264" s="56"/>
      <c r="AH264" s="56"/>
    </row>
    <row r="265" spans="1:34" s="134" customFormat="1" ht="279" x14ac:dyDescent="0.25">
      <c r="A265" s="38" t="s">
        <v>1018</v>
      </c>
      <c r="B265" s="39" t="s">
        <v>41</v>
      </c>
      <c r="C265" s="39" t="s">
        <v>200</v>
      </c>
      <c r="D265" s="40" t="s">
        <v>1019</v>
      </c>
      <c r="E265" s="39" t="s">
        <v>734</v>
      </c>
      <c r="F265" s="39" t="s">
        <v>407</v>
      </c>
      <c r="G265" s="39">
        <v>11.020099999999999</v>
      </c>
      <c r="H265" s="39" t="s">
        <v>410</v>
      </c>
      <c r="I265" s="39" t="s">
        <v>411</v>
      </c>
      <c r="J265" s="53">
        <f>25.9332770623*2080</f>
        <v>53941.216289584001</v>
      </c>
      <c r="K265" s="80">
        <f>51.67*2080</f>
        <v>107473.60000000001</v>
      </c>
      <c r="L265" s="45" t="s">
        <v>414</v>
      </c>
      <c r="M265" s="45">
        <f t="shared" si="29"/>
        <v>175</v>
      </c>
      <c r="N265" s="39" t="s">
        <v>736</v>
      </c>
      <c r="O265" s="38">
        <v>3</v>
      </c>
      <c r="P265" s="38">
        <v>1</v>
      </c>
      <c r="Q265" s="38">
        <v>1</v>
      </c>
      <c r="R265" s="38">
        <v>2</v>
      </c>
      <c r="S265" s="38">
        <v>1</v>
      </c>
      <c r="T265" s="40">
        <f t="shared" si="21"/>
        <v>8</v>
      </c>
      <c r="U265" s="90" t="s">
        <v>419</v>
      </c>
      <c r="V265" s="90">
        <v>150</v>
      </c>
      <c r="W265" s="90" t="s">
        <v>737</v>
      </c>
      <c r="X265" s="90" t="s">
        <v>738</v>
      </c>
      <c r="Y265" s="38">
        <v>2</v>
      </c>
      <c r="Z265" s="38">
        <v>3</v>
      </c>
      <c r="AA265" s="38">
        <v>3</v>
      </c>
      <c r="AB265" s="38"/>
      <c r="AC265" s="40">
        <f t="shared" si="6"/>
        <v>8</v>
      </c>
      <c r="AD265" s="135">
        <f t="shared" si="30"/>
        <v>16</v>
      </c>
      <c r="AE265" s="39" t="s">
        <v>288</v>
      </c>
      <c r="AF265" s="39"/>
      <c r="AG265" s="56"/>
      <c r="AH265" s="56"/>
    </row>
    <row r="266" spans="1:34" s="134" customFormat="1" ht="167.4" x14ac:dyDescent="0.25">
      <c r="A266" s="38" t="s">
        <v>361</v>
      </c>
      <c r="B266" s="39" t="s">
        <v>40</v>
      </c>
      <c r="C266" s="39" t="s">
        <v>227</v>
      </c>
      <c r="D266" s="40" t="s">
        <v>362</v>
      </c>
      <c r="E266" s="39" t="s">
        <v>263</v>
      </c>
      <c r="F266" s="39" t="s">
        <v>254</v>
      </c>
      <c r="G266" s="39">
        <v>13.0101</v>
      </c>
      <c r="H266" s="39" t="s">
        <v>255</v>
      </c>
      <c r="I266" s="39" t="s">
        <v>232</v>
      </c>
      <c r="J266" s="53">
        <v>29224</v>
      </c>
      <c r="K266" s="53">
        <v>57824</v>
      </c>
      <c r="L266" s="39">
        <v>1162</v>
      </c>
      <c r="M266" s="45">
        <f t="shared" si="29"/>
        <v>581</v>
      </c>
      <c r="N266" s="39" t="s">
        <v>98</v>
      </c>
      <c r="O266" s="38">
        <v>2</v>
      </c>
      <c r="P266" s="38">
        <v>2</v>
      </c>
      <c r="Q266" s="38">
        <v>3</v>
      </c>
      <c r="R266" s="38">
        <v>2</v>
      </c>
      <c r="S266" s="38">
        <v>1</v>
      </c>
      <c r="T266" s="40">
        <f t="shared" si="21"/>
        <v>10</v>
      </c>
      <c r="U266" s="39" t="s">
        <v>259</v>
      </c>
      <c r="V266" s="39" t="s">
        <v>166</v>
      </c>
      <c r="W266" s="39" t="s">
        <v>285</v>
      </c>
      <c r="X266" s="39" t="s">
        <v>313</v>
      </c>
      <c r="Y266" s="49">
        <v>2</v>
      </c>
      <c r="Z266" s="49">
        <v>2</v>
      </c>
      <c r="AA266" s="49">
        <v>1</v>
      </c>
      <c r="AB266" s="49" t="s">
        <v>75</v>
      </c>
      <c r="AC266" s="40">
        <f t="shared" ref="AC266:AC358" si="31">Y266+Z266+AA266</f>
        <v>5</v>
      </c>
      <c r="AD266" s="135">
        <f t="shared" si="30"/>
        <v>15</v>
      </c>
      <c r="AE266" s="39" t="s">
        <v>288</v>
      </c>
      <c r="AF266" s="39" t="s">
        <v>290</v>
      </c>
      <c r="AG266" s="56"/>
      <c r="AH266" s="56"/>
    </row>
    <row r="267" spans="1:34" s="134" customFormat="1" ht="167.4" x14ac:dyDescent="0.25">
      <c r="A267" s="38" t="s">
        <v>1389</v>
      </c>
      <c r="B267" s="39" t="s">
        <v>1228</v>
      </c>
      <c r="C267" s="39" t="s">
        <v>464</v>
      </c>
      <c r="D267" s="40" t="s">
        <v>1390</v>
      </c>
      <c r="E267" s="39" t="s">
        <v>1367</v>
      </c>
      <c r="F267" s="39" t="s">
        <v>992</v>
      </c>
      <c r="G267" s="39">
        <v>49.024999999999999</v>
      </c>
      <c r="H267" s="39" t="s">
        <v>993</v>
      </c>
      <c r="I267" s="39" t="s">
        <v>994</v>
      </c>
      <c r="J267" s="53">
        <v>35776</v>
      </c>
      <c r="K267" s="126">
        <v>56243.199999999997</v>
      </c>
      <c r="L267" s="39">
        <v>2008</v>
      </c>
      <c r="M267" s="45">
        <f t="shared" si="29"/>
        <v>1004</v>
      </c>
      <c r="N267" s="39" t="s">
        <v>1231</v>
      </c>
      <c r="O267" s="38">
        <v>1</v>
      </c>
      <c r="P267" s="38">
        <v>2</v>
      </c>
      <c r="Q267" s="38">
        <v>3</v>
      </c>
      <c r="R267" s="38">
        <v>3</v>
      </c>
      <c r="S267" s="38"/>
      <c r="T267" s="40">
        <f t="shared" si="21"/>
        <v>9</v>
      </c>
      <c r="U267" s="39" t="s">
        <v>573</v>
      </c>
      <c r="V267" s="39">
        <v>240</v>
      </c>
      <c r="W267" s="39" t="s">
        <v>244</v>
      </c>
      <c r="X267" s="39" t="s">
        <v>1391</v>
      </c>
      <c r="Y267" s="49">
        <v>1</v>
      </c>
      <c r="Z267" s="49">
        <v>3</v>
      </c>
      <c r="AA267" s="49">
        <v>2</v>
      </c>
      <c r="AB267" s="49"/>
      <c r="AC267" s="40">
        <f t="shared" si="31"/>
        <v>6</v>
      </c>
      <c r="AD267" s="135">
        <f t="shared" si="30"/>
        <v>15</v>
      </c>
      <c r="AE267" s="39" t="s">
        <v>288</v>
      </c>
      <c r="AF267" s="39" t="s">
        <v>290</v>
      </c>
      <c r="AG267" s="56"/>
      <c r="AH267" s="56"/>
    </row>
    <row r="268" spans="1:34" s="134" customFormat="1" ht="111.6" x14ac:dyDescent="0.25">
      <c r="A268" s="38" t="s">
        <v>368</v>
      </c>
      <c r="B268" s="39" t="s">
        <v>40</v>
      </c>
      <c r="C268" s="39" t="s">
        <v>369</v>
      </c>
      <c r="D268" s="40" t="s">
        <v>370</v>
      </c>
      <c r="E268" s="39" t="s">
        <v>371</v>
      </c>
      <c r="F268" s="39" t="s">
        <v>370</v>
      </c>
      <c r="G268" s="39">
        <v>51.060099999999998</v>
      </c>
      <c r="H268" s="39" t="s">
        <v>373</v>
      </c>
      <c r="I268" s="39" t="s">
        <v>374</v>
      </c>
      <c r="J268" s="53">
        <v>35422.400000000001</v>
      </c>
      <c r="K268" s="53">
        <v>52353.599999999999</v>
      </c>
      <c r="L268" s="39">
        <v>2655</v>
      </c>
      <c r="M268" s="45">
        <f t="shared" si="29"/>
        <v>1327.5</v>
      </c>
      <c r="N268" s="39" t="s">
        <v>98</v>
      </c>
      <c r="O268" s="38">
        <v>1</v>
      </c>
      <c r="P268" s="38">
        <v>2</v>
      </c>
      <c r="Q268" s="38">
        <v>3</v>
      </c>
      <c r="R268" s="38">
        <v>2</v>
      </c>
      <c r="S268" s="38">
        <v>1</v>
      </c>
      <c r="T268" s="40">
        <f t="shared" si="21"/>
        <v>9</v>
      </c>
      <c r="U268" s="39" t="s">
        <v>375</v>
      </c>
      <c r="V268" s="39" t="s">
        <v>166</v>
      </c>
      <c r="W268" s="39" t="s">
        <v>285</v>
      </c>
      <c r="X268" s="39" t="s">
        <v>313</v>
      </c>
      <c r="Y268" s="49">
        <v>3</v>
      </c>
      <c r="Z268" s="49">
        <v>1</v>
      </c>
      <c r="AA268" s="49">
        <v>3</v>
      </c>
      <c r="AB268" s="49" t="s">
        <v>168</v>
      </c>
      <c r="AC268" s="40">
        <f t="shared" si="31"/>
        <v>7</v>
      </c>
      <c r="AD268" s="135">
        <f t="shared" si="30"/>
        <v>16</v>
      </c>
      <c r="AE268" s="39" t="s">
        <v>288</v>
      </c>
      <c r="AF268" s="39" t="s">
        <v>290</v>
      </c>
      <c r="AG268" s="56"/>
      <c r="AH268" s="56"/>
    </row>
    <row r="269" spans="1:34" s="134" customFormat="1" ht="130.19999999999999" x14ac:dyDescent="0.25">
      <c r="A269" s="38" t="s">
        <v>377</v>
      </c>
      <c r="B269" s="39" t="s">
        <v>40</v>
      </c>
      <c r="C269" s="39" t="s">
        <v>369</v>
      </c>
      <c r="D269" s="40" t="s">
        <v>380</v>
      </c>
      <c r="E269" s="39" t="s">
        <v>382</v>
      </c>
      <c r="F269" s="39" t="s">
        <v>383</v>
      </c>
      <c r="G269" s="39">
        <v>51.0899</v>
      </c>
      <c r="H269" s="39" t="s">
        <v>384</v>
      </c>
      <c r="I269" s="39" t="s">
        <v>374</v>
      </c>
      <c r="J269" s="53">
        <v>35193.599999999999</v>
      </c>
      <c r="K269" s="53">
        <v>50564.800000000003</v>
      </c>
      <c r="L269" s="39">
        <v>1267</v>
      </c>
      <c r="M269" s="45">
        <f t="shared" si="29"/>
        <v>633.5</v>
      </c>
      <c r="N269" s="39" t="s">
        <v>98</v>
      </c>
      <c r="O269" s="38">
        <v>1</v>
      </c>
      <c r="P269" s="38">
        <v>2</v>
      </c>
      <c r="Q269" s="38">
        <v>3</v>
      </c>
      <c r="R269" s="38">
        <v>3</v>
      </c>
      <c r="S269" s="38">
        <v>1</v>
      </c>
      <c r="T269" s="40">
        <f t="shared" si="21"/>
        <v>10</v>
      </c>
      <c r="U269" s="39" t="s">
        <v>386</v>
      </c>
      <c r="V269" s="39" t="s">
        <v>166</v>
      </c>
      <c r="W269" s="39" t="s">
        <v>142</v>
      </c>
      <c r="X269" s="39" t="s">
        <v>388</v>
      </c>
      <c r="Y269" s="49">
        <v>2</v>
      </c>
      <c r="Z269" s="49">
        <v>2</v>
      </c>
      <c r="AA269" s="49">
        <v>1</v>
      </c>
      <c r="AB269" s="49" t="s">
        <v>168</v>
      </c>
      <c r="AC269" s="40">
        <f t="shared" si="31"/>
        <v>5</v>
      </c>
      <c r="AD269" s="135">
        <f t="shared" si="30"/>
        <v>15</v>
      </c>
      <c r="AE269" s="39" t="s">
        <v>288</v>
      </c>
      <c r="AF269" s="39" t="s">
        <v>320</v>
      </c>
      <c r="AG269" s="56"/>
      <c r="AH269" s="56"/>
    </row>
    <row r="270" spans="1:34" s="134" customFormat="1" ht="130.19999999999999" x14ac:dyDescent="0.25">
      <c r="A270" s="38" t="s">
        <v>391</v>
      </c>
      <c r="B270" s="39" t="s">
        <v>40</v>
      </c>
      <c r="C270" s="39" t="s">
        <v>369</v>
      </c>
      <c r="D270" s="40" t="s">
        <v>392</v>
      </c>
      <c r="E270" s="39" t="s">
        <v>253</v>
      </c>
      <c r="F270" s="39" t="s">
        <v>394</v>
      </c>
      <c r="G270" s="39">
        <v>51.390099999999997</v>
      </c>
      <c r="H270" s="39" t="s">
        <v>395</v>
      </c>
      <c r="I270" s="39" t="s">
        <v>374</v>
      </c>
      <c r="J270" s="53">
        <v>31907.200000000001</v>
      </c>
      <c r="K270" s="53">
        <v>39395.199999999997</v>
      </c>
      <c r="L270" s="39">
        <v>1595</v>
      </c>
      <c r="M270" s="45">
        <f t="shared" si="29"/>
        <v>797.5</v>
      </c>
      <c r="N270" s="39" t="s">
        <v>98</v>
      </c>
      <c r="O270" s="38">
        <v>1</v>
      </c>
      <c r="P270" s="38">
        <v>2</v>
      </c>
      <c r="Q270" s="38">
        <v>3</v>
      </c>
      <c r="R270" s="38">
        <v>3</v>
      </c>
      <c r="S270" s="38">
        <v>1</v>
      </c>
      <c r="T270" s="40">
        <f t="shared" si="21"/>
        <v>10</v>
      </c>
      <c r="U270" s="39" t="s">
        <v>397</v>
      </c>
      <c r="V270" s="39" t="s">
        <v>166</v>
      </c>
      <c r="W270" s="39" t="s">
        <v>142</v>
      </c>
      <c r="X270" s="39" t="s">
        <v>388</v>
      </c>
      <c r="Y270" s="49">
        <v>2</v>
      </c>
      <c r="Z270" s="49">
        <v>2</v>
      </c>
      <c r="AA270" s="49">
        <v>1</v>
      </c>
      <c r="AB270" s="49" t="s">
        <v>75</v>
      </c>
      <c r="AC270" s="40">
        <f t="shared" si="31"/>
        <v>5</v>
      </c>
      <c r="AD270" s="135">
        <f t="shared" si="30"/>
        <v>15</v>
      </c>
      <c r="AE270" s="39" t="s">
        <v>288</v>
      </c>
      <c r="AF270" s="39" t="s">
        <v>399</v>
      </c>
      <c r="AG270" s="56"/>
      <c r="AH270" s="56"/>
    </row>
    <row r="271" spans="1:34" s="134" customFormat="1" ht="409.2" x14ac:dyDescent="0.25">
      <c r="A271" s="38" t="s">
        <v>630</v>
      </c>
      <c r="B271" s="39" t="s">
        <v>42</v>
      </c>
      <c r="C271" s="39" t="s">
        <v>369</v>
      </c>
      <c r="D271" s="40" t="s">
        <v>631</v>
      </c>
      <c r="E271" s="39" t="s">
        <v>53</v>
      </c>
      <c r="F271" s="39" t="s">
        <v>633</v>
      </c>
      <c r="G271" s="90">
        <v>12.040100000000001</v>
      </c>
      <c r="H271" s="39" t="s">
        <v>634</v>
      </c>
      <c r="I271" s="39" t="s">
        <v>635</v>
      </c>
      <c r="J271" s="53">
        <f>11.4905725668*2080</f>
        <v>23900.390938943998</v>
      </c>
      <c r="K271" s="80">
        <f>17.991567646*2080</f>
        <v>37422.460703680001</v>
      </c>
      <c r="L271" s="45" t="s">
        <v>638</v>
      </c>
      <c r="M271" s="45">
        <f t="shared" si="29"/>
        <v>936</v>
      </c>
      <c r="N271" s="39" t="s">
        <v>525</v>
      </c>
      <c r="O271" s="38">
        <v>1</v>
      </c>
      <c r="P271" s="38">
        <v>2</v>
      </c>
      <c r="Q271" s="38">
        <v>3</v>
      </c>
      <c r="R271" s="38">
        <v>2</v>
      </c>
      <c r="S271" s="38">
        <v>1</v>
      </c>
      <c r="T271" s="40">
        <f t="shared" si="21"/>
        <v>9</v>
      </c>
      <c r="U271" s="39" t="s">
        <v>640</v>
      </c>
      <c r="V271" s="39" t="s">
        <v>1535</v>
      </c>
      <c r="W271" s="39" t="s">
        <v>70</v>
      </c>
      <c r="X271" s="39" t="s">
        <v>72</v>
      </c>
      <c r="Y271" s="49">
        <v>1</v>
      </c>
      <c r="Z271" s="49">
        <v>3</v>
      </c>
      <c r="AA271" s="49">
        <v>3</v>
      </c>
      <c r="AB271" s="49"/>
      <c r="AC271" s="40">
        <f t="shared" si="31"/>
        <v>7</v>
      </c>
      <c r="AD271" s="135">
        <f t="shared" si="30"/>
        <v>16</v>
      </c>
      <c r="AE271" s="39" t="s">
        <v>288</v>
      </c>
      <c r="AF271" s="39" t="s">
        <v>642</v>
      </c>
      <c r="AG271" s="56"/>
      <c r="AH271" s="56"/>
    </row>
    <row r="272" spans="1:34" s="134" customFormat="1" ht="186" x14ac:dyDescent="0.25">
      <c r="A272" s="38" t="s">
        <v>1020</v>
      </c>
      <c r="B272" s="39" t="s">
        <v>41</v>
      </c>
      <c r="C272" s="39" t="s">
        <v>369</v>
      </c>
      <c r="D272" s="40" t="s">
        <v>1021</v>
      </c>
      <c r="E272" s="39" t="s">
        <v>1022</v>
      </c>
      <c r="F272" s="39" t="s">
        <v>836</v>
      </c>
      <c r="G272" s="39">
        <v>51.090899999999998</v>
      </c>
      <c r="H272" s="39" t="s">
        <v>837</v>
      </c>
      <c r="I272" s="39" t="s">
        <v>374</v>
      </c>
      <c r="J272" s="53">
        <v>35859.199999999997</v>
      </c>
      <c r="K272" s="53">
        <v>64646.400000000001</v>
      </c>
      <c r="L272" s="54">
        <v>1476</v>
      </c>
      <c r="M272" s="45">
        <f t="shared" si="29"/>
        <v>738</v>
      </c>
      <c r="N272" s="39" t="s">
        <v>67</v>
      </c>
      <c r="O272" s="38">
        <v>2</v>
      </c>
      <c r="P272" s="38">
        <v>2</v>
      </c>
      <c r="Q272" s="38">
        <v>3</v>
      </c>
      <c r="R272" s="38">
        <v>3</v>
      </c>
      <c r="S272" s="38">
        <v>1</v>
      </c>
      <c r="T272" s="40">
        <f t="shared" si="21"/>
        <v>11</v>
      </c>
      <c r="U272" s="39" t="s">
        <v>838</v>
      </c>
      <c r="V272" s="39">
        <v>1500</v>
      </c>
      <c r="W272" s="39" t="s">
        <v>244</v>
      </c>
      <c r="X272" s="39" t="s">
        <v>1023</v>
      </c>
      <c r="Y272" s="49">
        <v>2</v>
      </c>
      <c r="Z272" s="49">
        <v>1</v>
      </c>
      <c r="AA272" s="49">
        <v>1</v>
      </c>
      <c r="AB272" s="49"/>
      <c r="AC272" s="40">
        <f t="shared" si="31"/>
        <v>4</v>
      </c>
      <c r="AD272" s="135">
        <f t="shared" si="30"/>
        <v>15</v>
      </c>
      <c r="AE272" s="39" t="s">
        <v>288</v>
      </c>
      <c r="AF272" s="39" t="s">
        <v>1024</v>
      </c>
      <c r="AG272" s="56"/>
      <c r="AH272" s="56"/>
    </row>
    <row r="273" spans="1:34" s="134" customFormat="1" ht="111.6" x14ac:dyDescent="0.25">
      <c r="A273" s="38" t="s">
        <v>1025</v>
      </c>
      <c r="B273" s="39" t="s">
        <v>41</v>
      </c>
      <c r="C273" s="39" t="s">
        <v>369</v>
      </c>
      <c r="D273" s="40" t="s">
        <v>1026</v>
      </c>
      <c r="E273" s="39" t="s">
        <v>1027</v>
      </c>
      <c r="F273" s="39" t="s">
        <v>1028</v>
      </c>
      <c r="G273" s="39">
        <v>41.010100000000001</v>
      </c>
      <c r="H273" s="39" t="s">
        <v>1029</v>
      </c>
      <c r="I273" s="39" t="s">
        <v>374</v>
      </c>
      <c r="J273" s="53">
        <v>37419.199999999997</v>
      </c>
      <c r="K273" s="53">
        <v>56950.400000000001</v>
      </c>
      <c r="L273" s="54">
        <v>265</v>
      </c>
      <c r="M273" s="45">
        <f t="shared" si="29"/>
        <v>132.5</v>
      </c>
      <c r="N273" s="39" t="s">
        <v>130</v>
      </c>
      <c r="O273" s="38">
        <v>2</v>
      </c>
      <c r="P273" s="38">
        <v>1</v>
      </c>
      <c r="Q273" s="38">
        <v>3</v>
      </c>
      <c r="R273" s="38">
        <v>3</v>
      </c>
      <c r="S273" s="38">
        <v>1</v>
      </c>
      <c r="T273" s="40">
        <f t="shared" si="21"/>
        <v>10</v>
      </c>
      <c r="U273" s="39" t="s">
        <v>1030</v>
      </c>
      <c r="V273" s="39">
        <v>900</v>
      </c>
      <c r="W273" s="39" t="s">
        <v>142</v>
      </c>
      <c r="X273" s="39" t="s">
        <v>71</v>
      </c>
      <c r="Y273" s="49">
        <v>2</v>
      </c>
      <c r="Z273" s="49">
        <v>1</v>
      </c>
      <c r="AA273" s="49">
        <v>3</v>
      </c>
      <c r="AB273" s="49"/>
      <c r="AC273" s="40">
        <f t="shared" si="31"/>
        <v>6</v>
      </c>
      <c r="AD273" s="135">
        <f t="shared" si="30"/>
        <v>16</v>
      </c>
      <c r="AE273" s="39" t="s">
        <v>288</v>
      </c>
      <c r="AF273" s="39" t="s">
        <v>1031</v>
      </c>
      <c r="AG273" s="56"/>
      <c r="AH273" s="56"/>
    </row>
    <row r="274" spans="1:34" s="134" customFormat="1" ht="167.4" x14ac:dyDescent="0.25">
      <c r="A274" s="38" t="s">
        <v>1032</v>
      </c>
      <c r="B274" s="39" t="s">
        <v>41</v>
      </c>
      <c r="C274" s="39" t="s">
        <v>369</v>
      </c>
      <c r="D274" s="40" t="s">
        <v>1033</v>
      </c>
      <c r="E274" s="39" t="s">
        <v>793</v>
      </c>
      <c r="F274" s="39" t="s">
        <v>1028</v>
      </c>
      <c r="G274" s="39">
        <v>41.010100000000001</v>
      </c>
      <c r="H274" s="39" t="s">
        <v>1029</v>
      </c>
      <c r="I274" s="39" t="s">
        <v>374</v>
      </c>
      <c r="J274" s="53">
        <v>37419.199999999997</v>
      </c>
      <c r="K274" s="53">
        <v>56950.400000000001</v>
      </c>
      <c r="L274" s="54">
        <v>265</v>
      </c>
      <c r="M274" s="45">
        <f t="shared" si="29"/>
        <v>132.5</v>
      </c>
      <c r="N274" s="39" t="s">
        <v>67</v>
      </c>
      <c r="O274" s="38">
        <v>1</v>
      </c>
      <c r="P274" s="38">
        <v>2</v>
      </c>
      <c r="Q274" s="38">
        <v>3</v>
      </c>
      <c r="R274" s="38">
        <v>3</v>
      </c>
      <c r="S274" s="38">
        <v>1</v>
      </c>
      <c r="T274" s="40">
        <f t="shared" si="21"/>
        <v>10</v>
      </c>
      <c r="U274" s="39" t="s">
        <v>1030</v>
      </c>
      <c r="V274" s="39">
        <v>720</v>
      </c>
      <c r="W274" s="39" t="s">
        <v>142</v>
      </c>
      <c r="X274" s="39" t="s">
        <v>71</v>
      </c>
      <c r="Y274" s="49">
        <v>2</v>
      </c>
      <c r="Z274" s="49">
        <v>1</v>
      </c>
      <c r="AA274" s="49">
        <v>3</v>
      </c>
      <c r="AB274" s="49"/>
      <c r="AC274" s="40">
        <f t="shared" si="31"/>
        <v>6</v>
      </c>
      <c r="AD274" s="135">
        <f t="shared" si="30"/>
        <v>16</v>
      </c>
      <c r="AE274" s="39" t="s">
        <v>288</v>
      </c>
      <c r="AF274" s="39" t="s">
        <v>320</v>
      </c>
      <c r="AG274" s="56"/>
      <c r="AH274" s="56"/>
    </row>
    <row r="275" spans="1:34" s="134" customFormat="1" ht="167.4" x14ac:dyDescent="0.25">
      <c r="A275" s="38" t="s">
        <v>1034</v>
      </c>
      <c r="B275" s="39" t="s">
        <v>41</v>
      </c>
      <c r="C275" s="39" t="s">
        <v>369</v>
      </c>
      <c r="D275" s="40" t="s">
        <v>1035</v>
      </c>
      <c r="E275" s="39" t="s">
        <v>793</v>
      </c>
      <c r="F275" s="39" t="s">
        <v>1036</v>
      </c>
      <c r="G275" s="39">
        <v>51.087049999999998</v>
      </c>
      <c r="H275" s="39" t="s">
        <v>1037</v>
      </c>
      <c r="I275" s="39" t="s">
        <v>374</v>
      </c>
      <c r="J275" s="53">
        <v>34777.599999999999</v>
      </c>
      <c r="K275" s="126">
        <v>42411.199999999997</v>
      </c>
      <c r="L275" s="54">
        <v>3806</v>
      </c>
      <c r="M275" s="45">
        <f t="shared" si="29"/>
        <v>1903</v>
      </c>
      <c r="N275" s="39" t="s">
        <v>67</v>
      </c>
      <c r="O275" s="38">
        <v>1</v>
      </c>
      <c r="P275" s="38">
        <v>2</v>
      </c>
      <c r="Q275" s="38">
        <v>3</v>
      </c>
      <c r="R275" s="38">
        <v>3</v>
      </c>
      <c r="S275" s="38">
        <v>1</v>
      </c>
      <c r="T275" s="40">
        <f t="shared" si="21"/>
        <v>10</v>
      </c>
      <c r="U275" s="90" t="s">
        <v>386</v>
      </c>
      <c r="V275" s="90">
        <v>450</v>
      </c>
      <c r="W275" s="90" t="s">
        <v>142</v>
      </c>
      <c r="X275" s="90" t="s">
        <v>853</v>
      </c>
      <c r="Y275" s="38">
        <v>2</v>
      </c>
      <c r="Z275" s="38">
        <v>3</v>
      </c>
      <c r="AA275" s="38">
        <v>1</v>
      </c>
      <c r="AB275" s="38"/>
      <c r="AC275" s="40">
        <f t="shared" si="31"/>
        <v>6</v>
      </c>
      <c r="AD275" s="135">
        <f t="shared" si="30"/>
        <v>16</v>
      </c>
      <c r="AE275" s="39" t="s">
        <v>288</v>
      </c>
      <c r="AF275" s="39" t="s">
        <v>1038</v>
      </c>
      <c r="AG275" s="56"/>
      <c r="AH275" s="56"/>
    </row>
    <row r="276" spans="1:34" s="134" customFormat="1" ht="167.4" x14ac:dyDescent="0.25">
      <c r="A276" s="38" t="s">
        <v>1039</v>
      </c>
      <c r="B276" s="39" t="s">
        <v>41</v>
      </c>
      <c r="C276" s="39" t="s">
        <v>369</v>
      </c>
      <c r="D276" s="40" t="s">
        <v>1040</v>
      </c>
      <c r="E276" s="39" t="s">
        <v>1041</v>
      </c>
      <c r="F276" s="39" t="s">
        <v>1042</v>
      </c>
      <c r="G276" s="39">
        <v>51.101199999999999</v>
      </c>
      <c r="H276" s="39" t="s">
        <v>1043</v>
      </c>
      <c r="I276" s="39" t="s">
        <v>374</v>
      </c>
      <c r="J276" s="53">
        <v>35651.199999999997</v>
      </c>
      <c r="K276" s="53">
        <v>47756.800000000003</v>
      </c>
      <c r="L276" s="54">
        <v>530</v>
      </c>
      <c r="M276" s="45">
        <f t="shared" si="29"/>
        <v>265</v>
      </c>
      <c r="N276" s="39" t="s">
        <v>67</v>
      </c>
      <c r="O276" s="38">
        <v>1</v>
      </c>
      <c r="P276" s="38">
        <v>1</v>
      </c>
      <c r="Q276" s="38">
        <v>3</v>
      </c>
      <c r="R276" s="38">
        <v>3</v>
      </c>
      <c r="S276" s="38">
        <v>1</v>
      </c>
      <c r="T276" s="40">
        <f t="shared" si="21"/>
        <v>9</v>
      </c>
      <c r="U276" s="39" t="s">
        <v>838</v>
      </c>
      <c r="V276" s="39">
        <v>915</v>
      </c>
      <c r="W276" s="39" t="s">
        <v>142</v>
      </c>
      <c r="X276" s="39" t="s">
        <v>71</v>
      </c>
      <c r="Y276" s="49">
        <v>2</v>
      </c>
      <c r="Z276" s="49">
        <v>1</v>
      </c>
      <c r="AA276" s="49">
        <v>3</v>
      </c>
      <c r="AB276" s="49"/>
      <c r="AC276" s="40">
        <f t="shared" si="31"/>
        <v>6</v>
      </c>
      <c r="AD276" s="135">
        <f t="shared" si="30"/>
        <v>15</v>
      </c>
      <c r="AE276" s="39" t="s">
        <v>288</v>
      </c>
      <c r="AF276" s="39" t="s">
        <v>1044</v>
      </c>
      <c r="AG276" s="56"/>
      <c r="AH276" s="56"/>
    </row>
    <row r="277" spans="1:34" s="134" customFormat="1" ht="204.6" x14ac:dyDescent="0.25">
      <c r="A277" s="38" t="s">
        <v>1045</v>
      </c>
      <c r="B277" s="39" t="s">
        <v>41</v>
      </c>
      <c r="C277" s="39" t="s">
        <v>369</v>
      </c>
      <c r="D277" s="40" t="s">
        <v>1046</v>
      </c>
      <c r="E277" s="39" t="s">
        <v>1047</v>
      </c>
      <c r="F277" s="39" t="s">
        <v>1046</v>
      </c>
      <c r="G277" s="39">
        <v>51.090400000000002</v>
      </c>
      <c r="H277" s="39" t="s">
        <v>1048</v>
      </c>
      <c r="I277" s="39" t="s">
        <v>374</v>
      </c>
      <c r="J277" s="53">
        <v>35859.199999999997</v>
      </c>
      <c r="K277" s="53">
        <v>72592</v>
      </c>
      <c r="L277" s="54">
        <v>265</v>
      </c>
      <c r="M277" s="45">
        <f t="shared" si="29"/>
        <v>132.5</v>
      </c>
      <c r="N277" s="39" t="s">
        <v>67</v>
      </c>
      <c r="O277" s="38">
        <v>2</v>
      </c>
      <c r="P277" s="38">
        <v>1</v>
      </c>
      <c r="Q277" s="38">
        <v>3</v>
      </c>
      <c r="R277" s="38">
        <v>3</v>
      </c>
      <c r="S277" s="38">
        <v>1</v>
      </c>
      <c r="T277" s="40">
        <f t="shared" si="21"/>
        <v>10</v>
      </c>
      <c r="U277" s="39" t="s">
        <v>1049</v>
      </c>
      <c r="V277" s="39">
        <v>180</v>
      </c>
      <c r="W277" s="39" t="s">
        <v>142</v>
      </c>
      <c r="X277" s="39" t="s">
        <v>1050</v>
      </c>
      <c r="Y277" s="49">
        <v>2</v>
      </c>
      <c r="Z277" s="49">
        <v>3</v>
      </c>
      <c r="AA277" s="49">
        <v>1</v>
      </c>
      <c r="AB277" s="49"/>
      <c r="AC277" s="40">
        <f t="shared" si="31"/>
        <v>6</v>
      </c>
      <c r="AD277" s="135">
        <f t="shared" si="30"/>
        <v>16</v>
      </c>
      <c r="AE277" s="39" t="s">
        <v>288</v>
      </c>
      <c r="AF277" s="39" t="s">
        <v>290</v>
      </c>
      <c r="AG277" s="56"/>
      <c r="AH277" s="56"/>
    </row>
    <row r="278" spans="1:34" s="134" customFormat="1" ht="167.4" x14ac:dyDescent="0.25">
      <c r="A278" s="38" t="s">
        <v>1051</v>
      </c>
      <c r="B278" s="39" t="s">
        <v>41</v>
      </c>
      <c r="C278" s="39" t="s">
        <v>369</v>
      </c>
      <c r="D278" s="40" t="s">
        <v>1052</v>
      </c>
      <c r="E278" s="39" t="s">
        <v>1053</v>
      </c>
      <c r="F278" s="39" t="s">
        <v>823</v>
      </c>
      <c r="G278" s="39">
        <v>51.100900000000003</v>
      </c>
      <c r="H278" s="39" t="s">
        <v>824</v>
      </c>
      <c r="I278" s="39" t="s">
        <v>374</v>
      </c>
      <c r="J278" s="53">
        <v>35651.199999999997</v>
      </c>
      <c r="K278" s="53">
        <v>47756.800000000003</v>
      </c>
      <c r="L278" s="54">
        <v>1559</v>
      </c>
      <c r="M278" s="45">
        <f t="shared" si="29"/>
        <v>779.5</v>
      </c>
      <c r="N278" s="39" t="s">
        <v>67</v>
      </c>
      <c r="O278" s="38">
        <v>1</v>
      </c>
      <c r="P278" s="38">
        <v>2</v>
      </c>
      <c r="Q278" s="38">
        <v>3</v>
      </c>
      <c r="R278" s="38">
        <v>3</v>
      </c>
      <c r="S278" s="38"/>
      <c r="T278" s="40">
        <f t="shared" si="21"/>
        <v>9</v>
      </c>
      <c r="U278" s="39" t="s">
        <v>826</v>
      </c>
      <c r="V278" s="39">
        <v>90</v>
      </c>
      <c r="W278" s="39" t="s">
        <v>78</v>
      </c>
      <c r="X278" s="39" t="s">
        <v>71</v>
      </c>
      <c r="Y278" s="49">
        <v>2</v>
      </c>
      <c r="Z278" s="49">
        <v>2</v>
      </c>
      <c r="AA278" s="49">
        <v>3</v>
      </c>
      <c r="AB278" s="49"/>
      <c r="AC278" s="40">
        <f t="shared" si="31"/>
        <v>7</v>
      </c>
      <c r="AD278" s="135">
        <f t="shared" si="30"/>
        <v>16</v>
      </c>
      <c r="AE278" s="39" t="s">
        <v>288</v>
      </c>
      <c r="AF278" s="39" t="s">
        <v>1054</v>
      </c>
      <c r="AG278" s="56"/>
      <c r="AH278" s="56"/>
    </row>
    <row r="279" spans="1:34" s="134" customFormat="1" ht="167.4" x14ac:dyDescent="0.25">
      <c r="A279" s="38" t="s">
        <v>1055</v>
      </c>
      <c r="B279" s="39" t="s">
        <v>41</v>
      </c>
      <c r="C279" s="39" t="s">
        <v>369</v>
      </c>
      <c r="D279" s="40" t="s">
        <v>1036</v>
      </c>
      <c r="E279" s="39" t="s">
        <v>1056</v>
      </c>
      <c r="F279" s="39" t="s">
        <v>1036</v>
      </c>
      <c r="G279" s="39">
        <v>51.087049999999998</v>
      </c>
      <c r="H279" s="39" t="s">
        <v>1037</v>
      </c>
      <c r="I279" s="39" t="s">
        <v>374</v>
      </c>
      <c r="J279" s="53">
        <v>34777.599999999999</v>
      </c>
      <c r="K279" s="126">
        <v>42411.199999999997</v>
      </c>
      <c r="L279" s="39">
        <v>3806</v>
      </c>
      <c r="M279" s="45">
        <f t="shared" si="29"/>
        <v>1903</v>
      </c>
      <c r="N279" s="39" t="s">
        <v>67</v>
      </c>
      <c r="O279" s="38">
        <v>1</v>
      </c>
      <c r="P279" s="38">
        <v>2</v>
      </c>
      <c r="Q279" s="38">
        <v>3</v>
      </c>
      <c r="R279" s="38">
        <v>3</v>
      </c>
      <c r="S279" s="38">
        <v>1</v>
      </c>
      <c r="T279" s="40">
        <f t="shared" si="21"/>
        <v>10</v>
      </c>
      <c r="U279" s="39" t="s">
        <v>386</v>
      </c>
      <c r="V279" s="39">
        <v>450</v>
      </c>
      <c r="W279" s="39" t="s">
        <v>142</v>
      </c>
      <c r="X279" s="39" t="s">
        <v>853</v>
      </c>
      <c r="Y279" s="49">
        <v>2</v>
      </c>
      <c r="Z279" s="49">
        <v>3</v>
      </c>
      <c r="AA279" s="49">
        <v>1</v>
      </c>
      <c r="AB279" s="49"/>
      <c r="AC279" s="40">
        <f t="shared" si="31"/>
        <v>6</v>
      </c>
      <c r="AD279" s="135">
        <f t="shared" si="30"/>
        <v>16</v>
      </c>
      <c r="AE279" s="39" t="s">
        <v>288</v>
      </c>
      <c r="AF279" s="39" t="s">
        <v>1057</v>
      </c>
      <c r="AG279" s="56"/>
      <c r="AH279" s="56"/>
    </row>
    <row r="280" spans="1:34" s="134" customFormat="1" ht="167.4" x14ac:dyDescent="0.25">
      <c r="A280" s="38" t="s">
        <v>1058</v>
      </c>
      <c r="B280" s="39" t="s">
        <v>41</v>
      </c>
      <c r="C280" s="39" t="s">
        <v>369</v>
      </c>
      <c r="D280" s="40" t="s">
        <v>1059</v>
      </c>
      <c r="E280" s="39" t="s">
        <v>999</v>
      </c>
      <c r="F280" s="39" t="s">
        <v>1036</v>
      </c>
      <c r="G280" s="39">
        <v>51.087049999999998</v>
      </c>
      <c r="H280" s="39" t="s">
        <v>1037</v>
      </c>
      <c r="I280" s="39" t="s">
        <v>825</v>
      </c>
      <c r="J280" s="53">
        <v>34777.599999999999</v>
      </c>
      <c r="K280" s="126">
        <v>42411.199999999997</v>
      </c>
      <c r="L280" s="39">
        <v>3806</v>
      </c>
      <c r="M280" s="45">
        <f t="shared" si="29"/>
        <v>1903</v>
      </c>
      <c r="N280" s="39" t="s">
        <v>67</v>
      </c>
      <c r="O280" s="38">
        <v>1</v>
      </c>
      <c r="P280" s="38">
        <v>2</v>
      </c>
      <c r="Q280" s="38">
        <v>3</v>
      </c>
      <c r="R280" s="38">
        <v>3</v>
      </c>
      <c r="S280" s="38">
        <v>1</v>
      </c>
      <c r="T280" s="40">
        <f t="shared" si="21"/>
        <v>10</v>
      </c>
      <c r="U280" s="39" t="s">
        <v>386</v>
      </c>
      <c r="V280" s="39">
        <v>450</v>
      </c>
      <c r="W280" s="39" t="s">
        <v>142</v>
      </c>
      <c r="X280" s="39" t="s">
        <v>853</v>
      </c>
      <c r="Y280" s="49">
        <v>2</v>
      </c>
      <c r="Z280" s="49">
        <v>3</v>
      </c>
      <c r="AA280" s="49">
        <v>1</v>
      </c>
      <c r="AB280" s="49"/>
      <c r="AC280" s="40">
        <f t="shared" si="31"/>
        <v>6</v>
      </c>
      <c r="AD280" s="135">
        <f t="shared" si="30"/>
        <v>16</v>
      </c>
      <c r="AE280" s="39" t="s">
        <v>288</v>
      </c>
      <c r="AF280" s="39" t="s">
        <v>1057</v>
      </c>
      <c r="AG280" s="56"/>
      <c r="AH280" s="56"/>
    </row>
    <row r="281" spans="1:34" s="134" customFormat="1" ht="130.19999999999999" x14ac:dyDescent="0.25">
      <c r="A281" s="38" t="s">
        <v>1060</v>
      </c>
      <c r="B281" s="39" t="s">
        <v>41</v>
      </c>
      <c r="C281" s="39" t="s">
        <v>369</v>
      </c>
      <c r="D281" s="40" t="s">
        <v>1061</v>
      </c>
      <c r="E281" s="39" t="s">
        <v>999</v>
      </c>
      <c r="F281" s="39" t="s">
        <v>850</v>
      </c>
      <c r="G281" s="39">
        <v>51.091099999999997</v>
      </c>
      <c r="H281" s="39" t="s">
        <v>851</v>
      </c>
      <c r="I281" s="39" t="s">
        <v>374</v>
      </c>
      <c r="J281" s="53">
        <v>35859.199999999997</v>
      </c>
      <c r="K281" s="53">
        <v>72592</v>
      </c>
      <c r="L281" s="54">
        <v>4772</v>
      </c>
      <c r="M281" s="45">
        <f t="shared" si="29"/>
        <v>2386</v>
      </c>
      <c r="N281" s="39" t="s">
        <v>130</v>
      </c>
      <c r="O281" s="38">
        <v>1</v>
      </c>
      <c r="P281" s="38">
        <v>2</v>
      </c>
      <c r="Q281" s="38">
        <v>3</v>
      </c>
      <c r="R281" s="38">
        <v>3</v>
      </c>
      <c r="S281" s="38">
        <v>1</v>
      </c>
      <c r="T281" s="40">
        <f t="shared" si="21"/>
        <v>10</v>
      </c>
      <c r="U281" s="39" t="s">
        <v>852</v>
      </c>
      <c r="V281" s="39">
        <v>600</v>
      </c>
      <c r="W281" s="39" t="s">
        <v>142</v>
      </c>
      <c r="X281" s="39" t="s">
        <v>853</v>
      </c>
      <c r="Y281" s="49">
        <v>3</v>
      </c>
      <c r="Z281" s="49">
        <v>2</v>
      </c>
      <c r="AA281" s="49">
        <v>1</v>
      </c>
      <c r="AB281" s="49"/>
      <c r="AC281" s="40">
        <f t="shared" si="31"/>
        <v>6</v>
      </c>
      <c r="AD281" s="135">
        <f t="shared" si="30"/>
        <v>16</v>
      </c>
      <c r="AE281" s="39" t="s">
        <v>288</v>
      </c>
      <c r="AF281" s="39" t="s">
        <v>1024</v>
      </c>
      <c r="AG281" s="56"/>
      <c r="AH281" s="56"/>
    </row>
    <row r="282" spans="1:34" s="134" customFormat="1" ht="111.6" x14ac:dyDescent="0.25">
      <c r="A282" s="38" t="s">
        <v>1062</v>
      </c>
      <c r="B282" s="39" t="s">
        <v>41</v>
      </c>
      <c r="C282" s="39" t="s">
        <v>369</v>
      </c>
      <c r="D282" s="40" t="s">
        <v>1063</v>
      </c>
      <c r="E282" s="90" t="s">
        <v>864</v>
      </c>
      <c r="F282" s="90" t="s">
        <v>370</v>
      </c>
      <c r="G282" s="90">
        <v>51.060099999999998</v>
      </c>
      <c r="H282" s="90" t="s">
        <v>373</v>
      </c>
      <c r="I282" s="90" t="s">
        <v>374</v>
      </c>
      <c r="J282" s="100">
        <v>35422.400000000001</v>
      </c>
      <c r="K282" s="100">
        <v>52353.599999999999</v>
      </c>
      <c r="L282" s="101">
        <v>2655</v>
      </c>
      <c r="M282" s="102">
        <f t="shared" si="29"/>
        <v>1327.5</v>
      </c>
      <c r="N282" s="90" t="s">
        <v>866</v>
      </c>
      <c r="O282" s="38">
        <v>1</v>
      </c>
      <c r="P282" s="38">
        <v>2</v>
      </c>
      <c r="Q282" s="38">
        <v>2</v>
      </c>
      <c r="R282" s="38">
        <v>2</v>
      </c>
      <c r="S282" s="38">
        <v>1</v>
      </c>
      <c r="T282" s="40">
        <f t="shared" si="21"/>
        <v>8</v>
      </c>
      <c r="U282" s="90" t="s">
        <v>375</v>
      </c>
      <c r="V282" s="90" t="s">
        <v>867</v>
      </c>
      <c r="W282" s="90" t="s">
        <v>737</v>
      </c>
      <c r="X282" s="90" t="s">
        <v>738</v>
      </c>
      <c r="Y282" s="49">
        <v>2</v>
      </c>
      <c r="Z282" s="49">
        <v>3</v>
      </c>
      <c r="AA282" s="49">
        <v>3</v>
      </c>
      <c r="AB282" s="49"/>
      <c r="AC282" s="40">
        <f t="shared" si="31"/>
        <v>8</v>
      </c>
      <c r="AD282" s="135">
        <f t="shared" si="30"/>
        <v>16</v>
      </c>
      <c r="AE282" s="39" t="s">
        <v>288</v>
      </c>
      <c r="AF282" s="39"/>
      <c r="AG282" s="56"/>
      <c r="AH282" s="56"/>
    </row>
    <row r="283" spans="1:34" s="134" customFormat="1" ht="167.4" x14ac:dyDescent="0.25">
      <c r="A283" s="38" t="s">
        <v>1392</v>
      </c>
      <c r="B283" s="39" t="s">
        <v>1228</v>
      </c>
      <c r="C283" s="39" t="s">
        <v>369</v>
      </c>
      <c r="D283" s="40" t="s">
        <v>1393</v>
      </c>
      <c r="E283" s="39" t="s">
        <v>1319</v>
      </c>
      <c r="F283" s="39" t="s">
        <v>1028</v>
      </c>
      <c r="G283" s="39">
        <v>41.010100000000001</v>
      </c>
      <c r="H283" s="39" t="s">
        <v>1029</v>
      </c>
      <c r="I283" s="39" t="s">
        <v>1394</v>
      </c>
      <c r="J283" s="53">
        <v>37419.199999999997</v>
      </c>
      <c r="K283" s="126">
        <v>56950.400000000001</v>
      </c>
      <c r="L283" s="39">
        <v>265</v>
      </c>
      <c r="M283" s="45">
        <f t="shared" si="29"/>
        <v>132.5</v>
      </c>
      <c r="N283" s="39" t="s">
        <v>1231</v>
      </c>
      <c r="O283" s="38">
        <v>2</v>
      </c>
      <c r="P283" s="38">
        <v>1</v>
      </c>
      <c r="Q283" s="38">
        <v>3</v>
      </c>
      <c r="R283" s="38">
        <v>3</v>
      </c>
      <c r="S283" s="38">
        <v>1</v>
      </c>
      <c r="T283" s="40">
        <f t="shared" si="21"/>
        <v>10</v>
      </c>
      <c r="U283" s="39" t="s">
        <v>1030</v>
      </c>
      <c r="V283" s="39">
        <v>900</v>
      </c>
      <c r="W283" s="39" t="s">
        <v>244</v>
      </c>
      <c r="X283" s="39" t="s">
        <v>71</v>
      </c>
      <c r="Y283" s="49">
        <v>2</v>
      </c>
      <c r="Z283" s="49">
        <v>1</v>
      </c>
      <c r="AA283" s="49">
        <v>3</v>
      </c>
      <c r="AB283" s="49"/>
      <c r="AC283" s="40">
        <f t="shared" si="31"/>
        <v>6</v>
      </c>
      <c r="AD283" s="135">
        <f t="shared" si="30"/>
        <v>16</v>
      </c>
      <c r="AE283" s="39" t="s">
        <v>288</v>
      </c>
      <c r="AF283" s="39" t="s">
        <v>1395</v>
      </c>
      <c r="AG283" s="56"/>
      <c r="AH283" s="56"/>
    </row>
    <row r="284" spans="1:34" s="134" customFormat="1" ht="130.19999999999999" x14ac:dyDescent="0.25">
      <c r="A284" s="38" t="s">
        <v>1396</v>
      </c>
      <c r="B284" s="39" t="s">
        <v>1228</v>
      </c>
      <c r="C284" s="39" t="s">
        <v>369</v>
      </c>
      <c r="D284" s="40" t="s">
        <v>1397</v>
      </c>
      <c r="E284" s="39" t="s">
        <v>1398</v>
      </c>
      <c r="F284" s="39" t="s">
        <v>406</v>
      </c>
      <c r="G284" s="39">
        <v>12.0503</v>
      </c>
      <c r="H284" s="39" t="s">
        <v>408</v>
      </c>
      <c r="I284" s="39" t="s">
        <v>1399</v>
      </c>
      <c r="J284" s="53">
        <v>29910.400000000001</v>
      </c>
      <c r="K284" s="53">
        <v>39312</v>
      </c>
      <c r="L284" s="54">
        <v>2714</v>
      </c>
      <c r="M284" s="45">
        <f t="shared" si="29"/>
        <v>1357</v>
      </c>
      <c r="N284" s="39" t="s">
        <v>1231</v>
      </c>
      <c r="O284" s="38">
        <v>1</v>
      </c>
      <c r="P284" s="38">
        <v>2</v>
      </c>
      <c r="Q284" s="38">
        <v>3</v>
      </c>
      <c r="R284" s="38">
        <v>3</v>
      </c>
      <c r="S284" s="38"/>
      <c r="T284" s="40">
        <f t="shared" si="21"/>
        <v>9</v>
      </c>
      <c r="U284" s="39" t="s">
        <v>417</v>
      </c>
      <c r="V284" s="39">
        <v>540</v>
      </c>
      <c r="W284" s="39" t="s">
        <v>244</v>
      </c>
      <c r="X284" s="39" t="s">
        <v>71</v>
      </c>
      <c r="Y284" s="49">
        <v>1</v>
      </c>
      <c r="Z284" s="49">
        <v>2</v>
      </c>
      <c r="AA284" s="49">
        <v>3</v>
      </c>
      <c r="AB284" s="49"/>
      <c r="AC284" s="40">
        <f t="shared" si="31"/>
        <v>6</v>
      </c>
      <c r="AD284" s="135">
        <f t="shared" si="30"/>
        <v>15</v>
      </c>
      <c r="AE284" s="39" t="s">
        <v>288</v>
      </c>
      <c r="AF284" s="39" t="s">
        <v>1400</v>
      </c>
      <c r="AG284" s="56"/>
      <c r="AH284" s="56"/>
    </row>
    <row r="285" spans="1:34" s="134" customFormat="1" ht="204.6" x14ac:dyDescent="0.25">
      <c r="A285" s="38" t="s">
        <v>1401</v>
      </c>
      <c r="B285" s="39" t="s">
        <v>1228</v>
      </c>
      <c r="C285" s="39" t="s">
        <v>369</v>
      </c>
      <c r="D285" s="40" t="s">
        <v>1046</v>
      </c>
      <c r="E285" s="39" t="s">
        <v>1402</v>
      </c>
      <c r="F285" s="39" t="s">
        <v>1046</v>
      </c>
      <c r="G285" s="39">
        <v>51.090400000000002</v>
      </c>
      <c r="H285" s="39" t="s">
        <v>1048</v>
      </c>
      <c r="I285" s="39" t="s">
        <v>1403</v>
      </c>
      <c r="J285" s="53">
        <v>23067.200000000001</v>
      </c>
      <c r="K285" s="53">
        <v>39603.199999999997</v>
      </c>
      <c r="L285" s="54">
        <v>265</v>
      </c>
      <c r="M285" s="45">
        <f t="shared" si="29"/>
        <v>132.5</v>
      </c>
      <c r="N285" s="39" t="s">
        <v>1231</v>
      </c>
      <c r="O285" s="38">
        <v>2</v>
      </c>
      <c r="P285" s="38">
        <v>1</v>
      </c>
      <c r="Q285" s="38">
        <v>3</v>
      </c>
      <c r="R285" s="38">
        <v>3</v>
      </c>
      <c r="S285" s="38">
        <v>1</v>
      </c>
      <c r="T285" s="40">
        <f t="shared" si="21"/>
        <v>10</v>
      </c>
      <c r="U285" s="39" t="s">
        <v>1049</v>
      </c>
      <c r="V285" s="39">
        <v>180</v>
      </c>
      <c r="W285" s="39" t="s">
        <v>70</v>
      </c>
      <c r="X285" s="39" t="s">
        <v>1404</v>
      </c>
      <c r="Y285" s="49">
        <v>2</v>
      </c>
      <c r="Z285" s="49">
        <v>3</v>
      </c>
      <c r="AA285" s="49">
        <v>1</v>
      </c>
      <c r="AB285" s="49"/>
      <c r="AC285" s="40">
        <f t="shared" si="31"/>
        <v>6</v>
      </c>
      <c r="AD285" s="135">
        <f t="shared" si="30"/>
        <v>16</v>
      </c>
      <c r="AE285" s="39" t="s">
        <v>288</v>
      </c>
      <c r="AF285" s="39" t="s">
        <v>1405</v>
      </c>
      <c r="AG285" s="56"/>
      <c r="AH285" s="56"/>
    </row>
    <row r="286" spans="1:34" s="134" customFormat="1" ht="204.6" x14ac:dyDescent="0.25">
      <c r="A286" s="38" t="s">
        <v>1406</v>
      </c>
      <c r="B286" s="39" t="s">
        <v>1228</v>
      </c>
      <c r="C286" s="39" t="s">
        <v>369</v>
      </c>
      <c r="D286" s="40" t="s">
        <v>1407</v>
      </c>
      <c r="E286" s="39" t="s">
        <v>1408</v>
      </c>
      <c r="F286" s="39" t="s">
        <v>800</v>
      </c>
      <c r="G286" s="39">
        <v>51.071300000000001</v>
      </c>
      <c r="H286" s="39" t="s">
        <v>830</v>
      </c>
      <c r="I286" s="39" t="s">
        <v>374</v>
      </c>
      <c r="J286" s="53">
        <v>23899.200000000001</v>
      </c>
      <c r="K286" s="53">
        <v>41974.400000000001</v>
      </c>
      <c r="L286" s="54">
        <v>1417</v>
      </c>
      <c r="M286" s="45">
        <f t="shared" si="29"/>
        <v>708.5</v>
      </c>
      <c r="N286" s="39" t="s">
        <v>1231</v>
      </c>
      <c r="O286" s="38">
        <v>1</v>
      </c>
      <c r="P286" s="38">
        <v>2</v>
      </c>
      <c r="Q286" s="38">
        <v>3</v>
      </c>
      <c r="R286" s="38">
        <v>3</v>
      </c>
      <c r="S286" s="38">
        <v>1</v>
      </c>
      <c r="T286" s="40">
        <f t="shared" si="21"/>
        <v>10</v>
      </c>
      <c r="U286" s="39" t="s">
        <v>802</v>
      </c>
      <c r="V286" s="39">
        <v>900</v>
      </c>
      <c r="W286" s="39" t="s">
        <v>244</v>
      </c>
      <c r="X286" s="39" t="s">
        <v>71</v>
      </c>
      <c r="Y286" s="49">
        <v>2</v>
      </c>
      <c r="Z286" s="49">
        <v>1</v>
      </c>
      <c r="AA286" s="49">
        <v>3</v>
      </c>
      <c r="AB286" s="49"/>
      <c r="AC286" s="40">
        <f t="shared" si="31"/>
        <v>6</v>
      </c>
      <c r="AD286" s="135">
        <f t="shared" si="30"/>
        <v>16</v>
      </c>
      <c r="AE286" s="39" t="s">
        <v>288</v>
      </c>
      <c r="AF286" s="39" t="s">
        <v>1409</v>
      </c>
      <c r="AG286" s="56"/>
      <c r="AH286" s="56"/>
    </row>
    <row r="287" spans="1:34" s="134" customFormat="1" ht="111.6" x14ac:dyDescent="0.25">
      <c r="A287" s="38" t="s">
        <v>1410</v>
      </c>
      <c r="B287" s="39" t="s">
        <v>1228</v>
      </c>
      <c r="C287" s="39" t="s">
        <v>369</v>
      </c>
      <c r="D287" s="40" t="s">
        <v>1036</v>
      </c>
      <c r="E287" s="39" t="s">
        <v>1411</v>
      </c>
      <c r="F287" s="39" t="s">
        <v>1036</v>
      </c>
      <c r="G287" s="39">
        <v>51.087049999999998</v>
      </c>
      <c r="H287" s="39" t="s">
        <v>1037</v>
      </c>
      <c r="I287" s="39" t="s">
        <v>1412</v>
      </c>
      <c r="J287" s="53">
        <v>31907.200000000001</v>
      </c>
      <c r="K287" s="126">
        <v>39395.199999999997</v>
      </c>
      <c r="L287" s="39">
        <v>3806</v>
      </c>
      <c r="M287" s="45">
        <f t="shared" si="29"/>
        <v>1903</v>
      </c>
      <c r="N287" s="39" t="s">
        <v>1231</v>
      </c>
      <c r="O287" s="38">
        <v>1</v>
      </c>
      <c r="P287" s="38">
        <v>2</v>
      </c>
      <c r="Q287" s="38">
        <v>3</v>
      </c>
      <c r="R287" s="38">
        <v>3</v>
      </c>
      <c r="S287" s="38">
        <v>1</v>
      </c>
      <c r="T287" s="40">
        <f t="shared" si="21"/>
        <v>10</v>
      </c>
      <c r="U287" s="39" t="s">
        <v>386</v>
      </c>
      <c r="V287" s="39">
        <v>600</v>
      </c>
      <c r="W287" s="39" t="s">
        <v>70</v>
      </c>
      <c r="X287" s="39" t="s">
        <v>1413</v>
      </c>
      <c r="Y287" s="49">
        <v>2</v>
      </c>
      <c r="Z287" s="49">
        <v>2</v>
      </c>
      <c r="AA287" s="49">
        <v>2</v>
      </c>
      <c r="AB287" s="49"/>
      <c r="AC287" s="40">
        <f t="shared" si="31"/>
        <v>6</v>
      </c>
      <c r="AD287" s="135">
        <f t="shared" si="30"/>
        <v>16</v>
      </c>
      <c r="AE287" s="39" t="s">
        <v>288</v>
      </c>
      <c r="AF287" s="39" t="s">
        <v>1057</v>
      </c>
      <c r="AG287" s="56"/>
      <c r="AH287" s="56"/>
    </row>
    <row r="288" spans="1:34" s="134" customFormat="1" ht="130.19999999999999" x14ac:dyDescent="0.25">
      <c r="A288" s="38" t="s">
        <v>1414</v>
      </c>
      <c r="B288" s="39" t="s">
        <v>1228</v>
      </c>
      <c r="C288" s="39" t="s">
        <v>369</v>
      </c>
      <c r="D288" s="40" t="s">
        <v>1415</v>
      </c>
      <c r="E288" s="39" t="s">
        <v>1416</v>
      </c>
      <c r="F288" s="39" t="s">
        <v>823</v>
      </c>
      <c r="G288" s="39">
        <v>51.100900000000003</v>
      </c>
      <c r="H288" s="39" t="s">
        <v>824</v>
      </c>
      <c r="I288" s="39" t="s">
        <v>825</v>
      </c>
      <c r="J288" s="53">
        <v>35859.199999999997</v>
      </c>
      <c r="K288" s="126">
        <v>72592</v>
      </c>
      <c r="L288" s="54">
        <v>1559</v>
      </c>
      <c r="M288" s="45">
        <f t="shared" si="29"/>
        <v>779.5</v>
      </c>
      <c r="N288" s="39" t="s">
        <v>1231</v>
      </c>
      <c r="O288" s="38">
        <v>1</v>
      </c>
      <c r="P288" s="38">
        <v>2</v>
      </c>
      <c r="Q288" s="38">
        <v>3</v>
      </c>
      <c r="R288" s="38">
        <v>2</v>
      </c>
      <c r="S288" s="38">
        <v>1</v>
      </c>
      <c r="T288" s="40">
        <f t="shared" si="21"/>
        <v>9</v>
      </c>
      <c r="U288" s="39" t="s">
        <v>826</v>
      </c>
      <c r="V288" s="39">
        <v>90</v>
      </c>
      <c r="W288" s="39" t="s">
        <v>70</v>
      </c>
      <c r="X288" s="39" t="s">
        <v>71</v>
      </c>
      <c r="Y288" s="49">
        <v>2</v>
      </c>
      <c r="Z288" s="49">
        <v>2</v>
      </c>
      <c r="AA288" s="49">
        <v>3</v>
      </c>
      <c r="AB288" s="49"/>
      <c r="AC288" s="40">
        <f t="shared" si="31"/>
        <v>7</v>
      </c>
      <c r="AD288" s="135">
        <f t="shared" si="30"/>
        <v>16</v>
      </c>
      <c r="AE288" s="39" t="s">
        <v>288</v>
      </c>
      <c r="AF288" s="39" t="s">
        <v>1057</v>
      </c>
      <c r="AG288" s="56"/>
      <c r="AH288" s="56"/>
    </row>
    <row r="289" spans="1:34" s="134" customFormat="1" ht="148.80000000000001" x14ac:dyDescent="0.25">
      <c r="A289" s="38" t="s">
        <v>1417</v>
      </c>
      <c r="B289" s="39" t="s">
        <v>1228</v>
      </c>
      <c r="C289" s="39" t="s">
        <v>369</v>
      </c>
      <c r="D289" s="40" t="s">
        <v>1418</v>
      </c>
      <c r="E289" s="39" t="s">
        <v>1287</v>
      </c>
      <c r="F289" s="39" t="s">
        <v>850</v>
      </c>
      <c r="G289" s="39">
        <v>51.091099999999997</v>
      </c>
      <c r="H289" s="39" t="s">
        <v>851</v>
      </c>
      <c r="I289" s="39" t="s">
        <v>825</v>
      </c>
      <c r="J289" s="53">
        <v>34777.599999999999</v>
      </c>
      <c r="K289" s="126">
        <v>50564.800000000003</v>
      </c>
      <c r="L289" s="54">
        <v>4772</v>
      </c>
      <c r="M289" s="45">
        <f t="shared" si="29"/>
        <v>2386</v>
      </c>
      <c r="N289" s="39" t="s">
        <v>1231</v>
      </c>
      <c r="O289" s="38">
        <v>2</v>
      </c>
      <c r="P289" s="38">
        <v>2</v>
      </c>
      <c r="Q289" s="38">
        <v>3</v>
      </c>
      <c r="R289" s="38">
        <v>3</v>
      </c>
      <c r="S289" s="38">
        <v>1</v>
      </c>
      <c r="T289" s="40">
        <f t="shared" si="21"/>
        <v>11</v>
      </c>
      <c r="U289" s="39" t="s">
        <v>852</v>
      </c>
      <c r="V289" s="39">
        <v>1600</v>
      </c>
      <c r="W289" s="39" t="s">
        <v>244</v>
      </c>
      <c r="X289" s="39" t="s">
        <v>1419</v>
      </c>
      <c r="Y289" s="49">
        <v>2</v>
      </c>
      <c r="Z289" s="49">
        <v>1</v>
      </c>
      <c r="AA289" s="49">
        <v>1</v>
      </c>
      <c r="AB289" s="49"/>
      <c r="AC289" s="40">
        <f t="shared" si="31"/>
        <v>4</v>
      </c>
      <c r="AD289" s="135">
        <f t="shared" si="30"/>
        <v>15</v>
      </c>
      <c r="AE289" s="39" t="s">
        <v>288</v>
      </c>
      <c r="AF289" s="39" t="s">
        <v>290</v>
      </c>
      <c r="AG289" s="56"/>
      <c r="AH289" s="56"/>
    </row>
    <row r="290" spans="1:34" s="134" customFormat="1" ht="130.19999999999999" x14ac:dyDescent="0.25">
      <c r="A290" s="38" t="s">
        <v>1420</v>
      </c>
      <c r="B290" s="39" t="s">
        <v>1228</v>
      </c>
      <c r="C290" s="39" t="s">
        <v>369</v>
      </c>
      <c r="D290" s="40" t="s">
        <v>1421</v>
      </c>
      <c r="E290" s="39" t="s">
        <v>1287</v>
      </c>
      <c r="F290" s="39" t="s">
        <v>1042</v>
      </c>
      <c r="G290" s="39">
        <v>51.101199999999999</v>
      </c>
      <c r="H290" s="39" t="s">
        <v>1043</v>
      </c>
      <c r="I290" s="39" t="s">
        <v>825</v>
      </c>
      <c r="J290" s="53">
        <v>35651.199999999997</v>
      </c>
      <c r="K290" s="53">
        <v>47756.800000000003</v>
      </c>
      <c r="L290" s="54">
        <v>530</v>
      </c>
      <c r="M290" s="45">
        <f t="shared" si="29"/>
        <v>265</v>
      </c>
      <c r="N290" s="39" t="s">
        <v>1231</v>
      </c>
      <c r="O290" s="38">
        <v>1</v>
      </c>
      <c r="P290" s="38">
        <v>1</v>
      </c>
      <c r="Q290" s="38">
        <v>3</v>
      </c>
      <c r="R290" s="38">
        <v>3</v>
      </c>
      <c r="S290" s="38">
        <v>1</v>
      </c>
      <c r="T290" s="40">
        <f t="shared" si="21"/>
        <v>9</v>
      </c>
      <c r="U290" s="39" t="s">
        <v>838</v>
      </c>
      <c r="V290" s="39">
        <v>915</v>
      </c>
      <c r="W290" s="39" t="s">
        <v>244</v>
      </c>
      <c r="X290" s="39" t="s">
        <v>71</v>
      </c>
      <c r="Y290" s="49">
        <v>2</v>
      </c>
      <c r="Z290" s="49">
        <v>1</v>
      </c>
      <c r="AA290" s="49">
        <v>3</v>
      </c>
      <c r="AB290" s="49"/>
      <c r="AC290" s="40">
        <f t="shared" si="31"/>
        <v>6</v>
      </c>
      <c r="AD290" s="135">
        <f t="shared" si="30"/>
        <v>15</v>
      </c>
      <c r="AE290" s="39" t="s">
        <v>288</v>
      </c>
      <c r="AF290" s="39" t="s">
        <v>290</v>
      </c>
      <c r="AG290" s="56"/>
      <c r="AH290" s="56"/>
    </row>
    <row r="291" spans="1:34" s="134" customFormat="1" ht="148.80000000000001" x14ac:dyDescent="0.25">
      <c r="A291" s="38" t="s">
        <v>1422</v>
      </c>
      <c r="B291" s="39" t="s">
        <v>1228</v>
      </c>
      <c r="C291" s="39" t="s">
        <v>369</v>
      </c>
      <c r="D291" s="40" t="s">
        <v>1423</v>
      </c>
      <c r="E291" s="39" t="s">
        <v>1424</v>
      </c>
      <c r="F291" s="39" t="s">
        <v>836</v>
      </c>
      <c r="G291" s="39">
        <v>51.090899999999998</v>
      </c>
      <c r="H291" s="39" t="s">
        <v>837</v>
      </c>
      <c r="I291" s="39" t="s">
        <v>825</v>
      </c>
      <c r="J291" s="53">
        <v>35859.199999999997</v>
      </c>
      <c r="K291" s="53">
        <v>72592</v>
      </c>
      <c r="L291" s="54">
        <v>1476</v>
      </c>
      <c r="M291" s="45">
        <f t="shared" si="29"/>
        <v>738</v>
      </c>
      <c r="N291" s="39" t="s">
        <v>1231</v>
      </c>
      <c r="O291" s="38">
        <v>2</v>
      </c>
      <c r="P291" s="38">
        <v>2</v>
      </c>
      <c r="Q291" s="38">
        <v>3</v>
      </c>
      <c r="R291" s="38">
        <v>3</v>
      </c>
      <c r="S291" s="38">
        <v>1</v>
      </c>
      <c r="T291" s="40">
        <f t="shared" si="21"/>
        <v>11</v>
      </c>
      <c r="U291" s="39" t="s">
        <v>838</v>
      </c>
      <c r="V291" s="39">
        <v>660</v>
      </c>
      <c r="W291" s="39" t="s">
        <v>244</v>
      </c>
      <c r="X291" s="39" t="s">
        <v>1419</v>
      </c>
      <c r="Y291" s="49">
        <v>2</v>
      </c>
      <c r="Z291" s="49">
        <v>2</v>
      </c>
      <c r="AA291" s="49">
        <v>1</v>
      </c>
      <c r="AB291" s="49"/>
      <c r="AC291" s="40">
        <f t="shared" si="31"/>
        <v>5</v>
      </c>
      <c r="AD291" s="135">
        <f t="shared" si="30"/>
        <v>16</v>
      </c>
      <c r="AE291" s="39" t="s">
        <v>288</v>
      </c>
      <c r="AF291" s="39" t="s">
        <v>290</v>
      </c>
      <c r="AG291" s="56"/>
      <c r="AH291" s="56"/>
    </row>
    <row r="292" spans="1:34" s="134" customFormat="1" ht="186" x14ac:dyDescent="0.25">
      <c r="A292" s="38" t="s">
        <v>1425</v>
      </c>
      <c r="B292" s="39" t="s">
        <v>1228</v>
      </c>
      <c r="C292" s="39" t="s">
        <v>369</v>
      </c>
      <c r="D292" s="40" t="s">
        <v>1426</v>
      </c>
      <c r="E292" s="39" t="s">
        <v>1427</v>
      </c>
      <c r="F292" s="39" t="s">
        <v>209</v>
      </c>
      <c r="G292" s="39" t="s">
        <v>212</v>
      </c>
      <c r="H292" s="39" t="s">
        <v>218</v>
      </c>
      <c r="I292" s="39" t="s">
        <v>220</v>
      </c>
      <c r="J292" s="53">
        <v>35859.199999999997</v>
      </c>
      <c r="K292" s="53">
        <v>72592</v>
      </c>
      <c r="L292" s="39">
        <v>678</v>
      </c>
      <c r="M292" s="45">
        <f t="shared" si="29"/>
        <v>339</v>
      </c>
      <c r="N292" s="39" t="s">
        <v>1231</v>
      </c>
      <c r="O292" s="38">
        <v>1</v>
      </c>
      <c r="P292" s="38">
        <v>1</v>
      </c>
      <c r="Q292" s="38">
        <v>3</v>
      </c>
      <c r="R292" s="38">
        <v>2</v>
      </c>
      <c r="S292" s="38">
        <v>1</v>
      </c>
      <c r="T292" s="40">
        <f t="shared" si="21"/>
        <v>8</v>
      </c>
      <c r="U292" s="39" t="s">
        <v>1428</v>
      </c>
      <c r="V292" s="39">
        <v>480</v>
      </c>
      <c r="W292" s="39" t="s">
        <v>244</v>
      </c>
      <c r="X292" s="39" t="s">
        <v>71</v>
      </c>
      <c r="Y292" s="49">
        <v>2</v>
      </c>
      <c r="Z292" s="49">
        <v>2</v>
      </c>
      <c r="AA292" s="49">
        <v>3</v>
      </c>
      <c r="AB292" s="49"/>
      <c r="AC292" s="40">
        <f t="shared" si="31"/>
        <v>7</v>
      </c>
      <c r="AD292" s="135">
        <f t="shared" si="30"/>
        <v>15</v>
      </c>
      <c r="AE292" s="39" t="s">
        <v>288</v>
      </c>
      <c r="AF292" s="39" t="s">
        <v>1429</v>
      </c>
      <c r="AG292" s="56"/>
      <c r="AH292" s="56"/>
    </row>
    <row r="293" spans="1:34" s="134" customFormat="1" ht="130.19999999999999" x14ac:dyDescent="0.25">
      <c r="A293" s="38" t="s">
        <v>400</v>
      </c>
      <c r="B293" s="39" t="s">
        <v>40</v>
      </c>
      <c r="C293" s="39" t="s">
        <v>402</v>
      </c>
      <c r="D293" s="40" t="s">
        <v>403</v>
      </c>
      <c r="E293" s="39" t="s">
        <v>404</v>
      </c>
      <c r="F293" s="39" t="s">
        <v>406</v>
      </c>
      <c r="G293" s="39">
        <v>12.0503</v>
      </c>
      <c r="H293" s="39" t="s">
        <v>408</v>
      </c>
      <c r="I293" s="39" t="s">
        <v>409</v>
      </c>
      <c r="J293" s="53">
        <v>23067.200000000001</v>
      </c>
      <c r="K293" s="53">
        <v>39603.199999999997</v>
      </c>
      <c r="L293" s="39">
        <v>2714</v>
      </c>
      <c r="M293" s="45">
        <f t="shared" si="29"/>
        <v>1357</v>
      </c>
      <c r="N293" s="39" t="s">
        <v>98</v>
      </c>
      <c r="O293" s="38">
        <v>1</v>
      </c>
      <c r="P293" s="38">
        <v>2</v>
      </c>
      <c r="Q293" s="38">
        <v>3</v>
      </c>
      <c r="R293" s="38">
        <v>3</v>
      </c>
      <c r="S293" s="38"/>
      <c r="T293" s="40">
        <f t="shared" si="21"/>
        <v>9</v>
      </c>
      <c r="U293" s="39" t="s">
        <v>417</v>
      </c>
      <c r="V293" s="39" t="s">
        <v>74</v>
      </c>
      <c r="W293" s="39" t="s">
        <v>70</v>
      </c>
      <c r="X293" s="39" t="s">
        <v>72</v>
      </c>
      <c r="Y293" s="49">
        <v>1</v>
      </c>
      <c r="Z293" s="49">
        <v>3</v>
      </c>
      <c r="AA293" s="49">
        <v>3</v>
      </c>
      <c r="AB293" s="49" t="s">
        <v>75</v>
      </c>
      <c r="AC293" s="40">
        <f t="shared" si="31"/>
        <v>7</v>
      </c>
      <c r="AD293" s="135">
        <f t="shared" si="30"/>
        <v>16</v>
      </c>
      <c r="AE293" s="39" t="s">
        <v>288</v>
      </c>
      <c r="AF293" s="39" t="s">
        <v>420</v>
      </c>
      <c r="AG293" s="56"/>
      <c r="AH293" s="56"/>
    </row>
    <row r="294" spans="1:34" s="134" customFormat="1" ht="409.2" x14ac:dyDescent="0.25">
      <c r="A294" s="38" t="s">
        <v>643</v>
      </c>
      <c r="B294" s="39" t="s">
        <v>42</v>
      </c>
      <c r="C294" s="39" t="s">
        <v>402</v>
      </c>
      <c r="D294" s="40" t="s">
        <v>644</v>
      </c>
      <c r="E294" s="39" t="s">
        <v>53</v>
      </c>
      <c r="F294" s="39" t="s">
        <v>645</v>
      </c>
      <c r="G294" s="90">
        <v>12.050800000000001</v>
      </c>
      <c r="H294" s="90" t="s">
        <v>646</v>
      </c>
      <c r="I294" s="90" t="s">
        <v>647</v>
      </c>
      <c r="J294" s="53">
        <f>11.0931639554*2080</f>
        <v>23073.781027231998</v>
      </c>
      <c r="K294" s="80">
        <f>17.6510090114*2080</f>
        <v>36714.098743711998</v>
      </c>
      <c r="L294" s="45" t="s">
        <v>651</v>
      </c>
      <c r="M294" s="45">
        <f t="shared" si="29"/>
        <v>17.5</v>
      </c>
      <c r="N294" s="39" t="s">
        <v>525</v>
      </c>
      <c r="O294" s="38">
        <v>1</v>
      </c>
      <c r="P294" s="38">
        <v>2</v>
      </c>
      <c r="Q294" s="38">
        <v>3</v>
      </c>
      <c r="R294" s="38">
        <v>3</v>
      </c>
      <c r="S294" s="38"/>
      <c r="T294" s="40">
        <f t="shared" si="21"/>
        <v>9</v>
      </c>
      <c r="U294" s="39" t="s">
        <v>417</v>
      </c>
      <c r="V294" s="39" t="s">
        <v>1535</v>
      </c>
      <c r="W294" s="39" t="s">
        <v>70</v>
      </c>
      <c r="X294" s="39" t="s">
        <v>72</v>
      </c>
      <c r="Y294" s="49">
        <v>1</v>
      </c>
      <c r="Z294" s="49">
        <v>3</v>
      </c>
      <c r="AA294" s="49">
        <v>3</v>
      </c>
      <c r="AB294" s="49"/>
      <c r="AC294" s="40">
        <f t="shared" si="31"/>
        <v>7</v>
      </c>
      <c r="AD294" s="135">
        <f t="shared" si="30"/>
        <v>16</v>
      </c>
      <c r="AE294" s="39" t="s">
        <v>288</v>
      </c>
      <c r="AF294" s="39" t="s">
        <v>642</v>
      </c>
      <c r="AG294" s="56"/>
      <c r="AH294" s="56"/>
    </row>
    <row r="295" spans="1:34" s="134" customFormat="1" ht="167.4" x14ac:dyDescent="0.25">
      <c r="A295" s="38" t="s">
        <v>1064</v>
      </c>
      <c r="B295" s="39" t="s">
        <v>41</v>
      </c>
      <c r="C295" s="39" t="s">
        <v>402</v>
      </c>
      <c r="D295" s="40" t="s">
        <v>1065</v>
      </c>
      <c r="E295" s="39" t="s">
        <v>1066</v>
      </c>
      <c r="F295" s="39" t="s">
        <v>406</v>
      </c>
      <c r="G295" s="39">
        <v>12.0503</v>
      </c>
      <c r="H295" s="39" t="s">
        <v>408</v>
      </c>
      <c r="I295" s="39" t="s">
        <v>409</v>
      </c>
      <c r="J295" s="53">
        <v>23067.200000000001</v>
      </c>
      <c r="K295" s="53">
        <v>39603.199999999997</v>
      </c>
      <c r="L295" s="54">
        <v>2714</v>
      </c>
      <c r="M295" s="45">
        <f t="shared" si="29"/>
        <v>1357</v>
      </c>
      <c r="N295" s="39" t="s">
        <v>67</v>
      </c>
      <c r="O295" s="38">
        <v>1</v>
      </c>
      <c r="P295" s="38">
        <v>2</v>
      </c>
      <c r="Q295" s="38">
        <v>3</v>
      </c>
      <c r="R295" s="38">
        <v>3</v>
      </c>
      <c r="S295" s="38"/>
      <c r="T295" s="40">
        <f t="shared" si="21"/>
        <v>9</v>
      </c>
      <c r="U295" s="39" t="s">
        <v>417</v>
      </c>
      <c r="V295" s="39">
        <v>540</v>
      </c>
      <c r="W295" s="39" t="s">
        <v>142</v>
      </c>
      <c r="X295" s="39" t="s">
        <v>71</v>
      </c>
      <c r="Y295" s="49">
        <v>2</v>
      </c>
      <c r="Z295" s="49">
        <v>2</v>
      </c>
      <c r="AA295" s="49">
        <v>3</v>
      </c>
      <c r="AB295" s="49"/>
      <c r="AC295" s="40">
        <f t="shared" si="31"/>
        <v>7</v>
      </c>
      <c r="AD295" s="135">
        <f t="shared" si="30"/>
        <v>16</v>
      </c>
      <c r="AE295" s="39" t="s">
        <v>288</v>
      </c>
      <c r="AF295" s="39" t="s">
        <v>1067</v>
      </c>
      <c r="AG295" s="56"/>
      <c r="AH295" s="56"/>
    </row>
    <row r="296" spans="1:34" s="134" customFormat="1" ht="130.19999999999999" x14ac:dyDescent="0.25">
      <c r="A296" s="38" t="s">
        <v>1068</v>
      </c>
      <c r="B296" s="39" t="s">
        <v>41</v>
      </c>
      <c r="C296" s="39" t="s">
        <v>539</v>
      </c>
      <c r="D296" s="40" t="s">
        <v>1069</v>
      </c>
      <c r="E296" s="39" t="s">
        <v>1070</v>
      </c>
      <c r="F296" s="39" t="s">
        <v>891</v>
      </c>
      <c r="G296" s="39">
        <v>43.020299999999999</v>
      </c>
      <c r="H296" s="39" t="s">
        <v>892</v>
      </c>
      <c r="I296" s="39" t="s">
        <v>543</v>
      </c>
      <c r="J296" s="53">
        <v>44720</v>
      </c>
      <c r="K296" s="53">
        <v>106454.39999999999</v>
      </c>
      <c r="L296" s="54">
        <v>238</v>
      </c>
      <c r="M296" s="45">
        <f t="shared" si="29"/>
        <v>119</v>
      </c>
      <c r="N296" s="39" t="s">
        <v>130</v>
      </c>
      <c r="O296" s="38">
        <v>3</v>
      </c>
      <c r="P296" s="38">
        <v>1</v>
      </c>
      <c r="Q296" s="38">
        <v>3</v>
      </c>
      <c r="R296" s="38">
        <v>2</v>
      </c>
      <c r="S296" s="38">
        <v>1</v>
      </c>
      <c r="T296" s="40">
        <f t="shared" si="21"/>
        <v>10</v>
      </c>
      <c r="U296" s="39" t="s">
        <v>548</v>
      </c>
      <c r="V296" s="39">
        <v>360</v>
      </c>
      <c r="W296" s="39" t="s">
        <v>285</v>
      </c>
      <c r="X296" s="39" t="s">
        <v>1071</v>
      </c>
      <c r="Y296" s="49">
        <v>1</v>
      </c>
      <c r="Z296" s="49">
        <v>3</v>
      </c>
      <c r="AA296" s="49">
        <v>1</v>
      </c>
      <c r="AB296" s="49"/>
      <c r="AC296" s="40">
        <f t="shared" si="31"/>
        <v>5</v>
      </c>
      <c r="AD296" s="135">
        <f t="shared" si="30"/>
        <v>15</v>
      </c>
      <c r="AE296" s="39" t="s">
        <v>288</v>
      </c>
      <c r="AF296" s="39" t="s">
        <v>1024</v>
      </c>
      <c r="AG296" s="56"/>
      <c r="AH296" s="56"/>
    </row>
    <row r="297" spans="1:34" s="134" customFormat="1" ht="167.4" x14ac:dyDescent="0.25">
      <c r="A297" s="38" t="s">
        <v>1072</v>
      </c>
      <c r="B297" s="39" t="s">
        <v>41</v>
      </c>
      <c r="C297" s="39" t="s">
        <v>539</v>
      </c>
      <c r="D297" s="40" t="s">
        <v>1073</v>
      </c>
      <c r="E297" s="39" t="s">
        <v>1074</v>
      </c>
      <c r="F297" s="39" t="s">
        <v>891</v>
      </c>
      <c r="G297" s="39">
        <v>43.020299999999999</v>
      </c>
      <c r="H297" s="39" t="s">
        <v>892</v>
      </c>
      <c r="I297" s="39" t="s">
        <v>543</v>
      </c>
      <c r="J297" s="53">
        <v>44720</v>
      </c>
      <c r="K297" s="53">
        <v>106454.39999999999</v>
      </c>
      <c r="L297" s="54">
        <v>238</v>
      </c>
      <c r="M297" s="45">
        <f t="shared" si="29"/>
        <v>119</v>
      </c>
      <c r="N297" s="39" t="s">
        <v>67</v>
      </c>
      <c r="O297" s="38">
        <v>3</v>
      </c>
      <c r="P297" s="38">
        <v>1</v>
      </c>
      <c r="Q297" s="38">
        <v>3</v>
      </c>
      <c r="R297" s="38">
        <v>2</v>
      </c>
      <c r="S297" s="38">
        <v>1</v>
      </c>
      <c r="T297" s="40">
        <f t="shared" si="21"/>
        <v>10</v>
      </c>
      <c r="U297" s="39" t="s">
        <v>548</v>
      </c>
      <c r="V297" s="39">
        <v>360</v>
      </c>
      <c r="W297" s="39" t="s">
        <v>142</v>
      </c>
      <c r="X297" s="39" t="s">
        <v>1071</v>
      </c>
      <c r="Y297" s="49">
        <v>2</v>
      </c>
      <c r="Z297" s="49">
        <v>3</v>
      </c>
      <c r="AA297" s="49">
        <v>1</v>
      </c>
      <c r="AB297" s="49"/>
      <c r="AC297" s="40">
        <f t="shared" si="31"/>
        <v>6</v>
      </c>
      <c r="AD297" s="135">
        <f t="shared" si="30"/>
        <v>16</v>
      </c>
      <c r="AE297" s="39" t="s">
        <v>288</v>
      </c>
      <c r="AF297" s="39" t="s">
        <v>1024</v>
      </c>
      <c r="AG297" s="56"/>
      <c r="AH297" s="56"/>
    </row>
    <row r="298" spans="1:34" s="134" customFormat="1" ht="130.19999999999999" x14ac:dyDescent="0.25">
      <c r="A298" s="38" t="s">
        <v>1430</v>
      </c>
      <c r="B298" s="39" t="s">
        <v>1228</v>
      </c>
      <c r="C298" s="39" t="s">
        <v>539</v>
      </c>
      <c r="D298" s="40" t="s">
        <v>1431</v>
      </c>
      <c r="E298" s="39" t="s">
        <v>1432</v>
      </c>
      <c r="F298" s="39" t="s">
        <v>1433</v>
      </c>
      <c r="G298" s="39">
        <v>43.0107</v>
      </c>
      <c r="H298" s="39" t="s">
        <v>1204</v>
      </c>
      <c r="I298" s="39" t="s">
        <v>1434</v>
      </c>
      <c r="J298" s="53">
        <v>41516.800000000003</v>
      </c>
      <c r="K298" s="53">
        <v>86403.199999999997</v>
      </c>
      <c r="L298" s="54">
        <v>1092</v>
      </c>
      <c r="M298" s="45">
        <f t="shared" si="29"/>
        <v>546</v>
      </c>
      <c r="N298" s="39" t="s">
        <v>1231</v>
      </c>
      <c r="O298" s="38">
        <v>2</v>
      </c>
      <c r="P298" s="38">
        <v>2</v>
      </c>
      <c r="Q298" s="38">
        <v>3</v>
      </c>
      <c r="R298" s="38">
        <v>3</v>
      </c>
      <c r="S298" s="38">
        <v>1</v>
      </c>
      <c r="T298" s="40">
        <f t="shared" si="21"/>
        <v>11</v>
      </c>
      <c r="U298" s="39" t="s">
        <v>893</v>
      </c>
      <c r="V298" s="39">
        <v>360</v>
      </c>
      <c r="W298" s="39" t="s">
        <v>244</v>
      </c>
      <c r="X298" s="39" t="s">
        <v>1171</v>
      </c>
      <c r="Y298" s="49">
        <v>1</v>
      </c>
      <c r="Z298" s="49">
        <v>2</v>
      </c>
      <c r="AA298" s="49">
        <v>1</v>
      </c>
      <c r="AB298" s="49"/>
      <c r="AC298" s="40">
        <f t="shared" si="31"/>
        <v>4</v>
      </c>
      <c r="AD298" s="135">
        <f t="shared" si="30"/>
        <v>15</v>
      </c>
      <c r="AE298" s="39" t="s">
        <v>288</v>
      </c>
      <c r="AF298" s="39" t="s">
        <v>1435</v>
      </c>
      <c r="AG298" s="56"/>
      <c r="AH298" s="56"/>
    </row>
    <row r="299" spans="1:34" s="134" customFormat="1" ht="241.8" x14ac:dyDescent="0.25">
      <c r="A299" s="38" t="s">
        <v>1436</v>
      </c>
      <c r="B299" s="39" t="s">
        <v>1228</v>
      </c>
      <c r="C299" s="39" t="s">
        <v>539</v>
      </c>
      <c r="D299" s="40" t="s">
        <v>1437</v>
      </c>
      <c r="E299" s="39" t="s">
        <v>1438</v>
      </c>
      <c r="F299" s="39" t="s">
        <v>1117</v>
      </c>
      <c r="G299" s="39">
        <v>49.010899999999999</v>
      </c>
      <c r="H299" s="39" t="s">
        <v>1118</v>
      </c>
      <c r="I299" s="39" t="s">
        <v>1439</v>
      </c>
      <c r="J299" s="53">
        <v>36483.199999999997</v>
      </c>
      <c r="K299" s="53">
        <v>83720</v>
      </c>
      <c r="L299" s="54">
        <v>246</v>
      </c>
      <c r="M299" s="45">
        <f t="shared" si="29"/>
        <v>123</v>
      </c>
      <c r="N299" s="39" t="s">
        <v>1231</v>
      </c>
      <c r="O299" s="38">
        <v>2</v>
      </c>
      <c r="P299" s="38">
        <v>1</v>
      </c>
      <c r="Q299" s="38">
        <v>3</v>
      </c>
      <c r="R299" s="38">
        <v>2</v>
      </c>
      <c r="S299" s="38">
        <v>1</v>
      </c>
      <c r="T299" s="40">
        <f t="shared" si="21"/>
        <v>9</v>
      </c>
      <c r="U299" s="39" t="s">
        <v>1120</v>
      </c>
      <c r="V299" s="39">
        <v>930</v>
      </c>
      <c r="W299" s="39" t="s">
        <v>244</v>
      </c>
      <c r="X299" s="39" t="s">
        <v>71</v>
      </c>
      <c r="Y299" s="49">
        <v>3</v>
      </c>
      <c r="Z299" s="49">
        <v>1</v>
      </c>
      <c r="AA299" s="49">
        <v>3</v>
      </c>
      <c r="AB299" s="49"/>
      <c r="AC299" s="40">
        <f t="shared" si="31"/>
        <v>7</v>
      </c>
      <c r="AD299" s="135">
        <f t="shared" si="30"/>
        <v>16</v>
      </c>
      <c r="AE299" s="39" t="s">
        <v>288</v>
      </c>
      <c r="AF299" s="39" t="s">
        <v>1440</v>
      </c>
      <c r="AG299" s="56"/>
      <c r="AH299" s="56"/>
    </row>
    <row r="300" spans="1:34" s="134" customFormat="1" ht="204.6" x14ac:dyDescent="0.25">
      <c r="A300" s="38" t="s">
        <v>1075</v>
      </c>
      <c r="B300" s="39" t="s">
        <v>41</v>
      </c>
      <c r="C300" s="39" t="s">
        <v>554</v>
      </c>
      <c r="D300" s="40" t="s">
        <v>1076</v>
      </c>
      <c r="E300" s="39" t="s">
        <v>1077</v>
      </c>
      <c r="F300" s="39" t="s">
        <v>901</v>
      </c>
      <c r="G300" s="39">
        <v>47.060400000000001</v>
      </c>
      <c r="H300" s="39" t="s">
        <v>162</v>
      </c>
      <c r="I300" s="39" t="s">
        <v>163</v>
      </c>
      <c r="J300" s="53">
        <v>34569.599999999999</v>
      </c>
      <c r="K300" s="80">
        <f>26.812905476*2080</f>
        <v>55770.843390080001</v>
      </c>
      <c r="L300" s="54">
        <v>5248</v>
      </c>
      <c r="M300" s="45">
        <f t="shared" si="29"/>
        <v>2624</v>
      </c>
      <c r="N300" s="39" t="s">
        <v>67</v>
      </c>
      <c r="O300" s="38">
        <v>2</v>
      </c>
      <c r="P300" s="38">
        <v>3</v>
      </c>
      <c r="Q300" s="38">
        <v>3</v>
      </c>
      <c r="R300" s="38">
        <v>2</v>
      </c>
      <c r="S300" s="38"/>
      <c r="T300" s="40">
        <f t="shared" si="21"/>
        <v>10</v>
      </c>
      <c r="U300" s="39" t="s">
        <v>165</v>
      </c>
      <c r="V300" s="39">
        <v>480</v>
      </c>
      <c r="W300" s="39" t="s">
        <v>142</v>
      </c>
      <c r="X300" s="39" t="s">
        <v>1078</v>
      </c>
      <c r="Y300" s="38">
        <v>2</v>
      </c>
      <c r="Z300" s="49">
        <v>2</v>
      </c>
      <c r="AA300" s="49">
        <v>1</v>
      </c>
      <c r="AB300" s="49"/>
      <c r="AC300" s="40">
        <f t="shared" si="31"/>
        <v>5</v>
      </c>
      <c r="AD300" s="135">
        <f t="shared" si="30"/>
        <v>15</v>
      </c>
      <c r="AE300" s="39" t="s">
        <v>288</v>
      </c>
      <c r="AF300" s="39" t="s">
        <v>1079</v>
      </c>
      <c r="AG300" s="56"/>
      <c r="AH300" s="56"/>
    </row>
    <row r="301" spans="1:34" s="134" customFormat="1" ht="204.6" x14ac:dyDescent="0.25">
      <c r="A301" s="38" t="s">
        <v>1080</v>
      </c>
      <c r="B301" s="39" t="s">
        <v>41</v>
      </c>
      <c r="C301" s="39" t="s">
        <v>554</v>
      </c>
      <c r="D301" s="40" t="s">
        <v>1081</v>
      </c>
      <c r="E301" s="39" t="s">
        <v>1077</v>
      </c>
      <c r="F301" s="39" t="s">
        <v>901</v>
      </c>
      <c r="G301" s="39">
        <v>47.060400000000001</v>
      </c>
      <c r="H301" s="39" t="s">
        <v>162</v>
      </c>
      <c r="I301" s="39" t="s">
        <v>163</v>
      </c>
      <c r="J301" s="53">
        <v>34569.599999999999</v>
      </c>
      <c r="K301" s="53">
        <v>64896</v>
      </c>
      <c r="L301" s="54">
        <v>5248</v>
      </c>
      <c r="M301" s="45">
        <f t="shared" si="29"/>
        <v>2624</v>
      </c>
      <c r="N301" s="39" t="s">
        <v>67</v>
      </c>
      <c r="O301" s="38">
        <v>2</v>
      </c>
      <c r="P301" s="38">
        <v>3</v>
      </c>
      <c r="Q301" s="38">
        <v>3</v>
      </c>
      <c r="R301" s="38">
        <v>2</v>
      </c>
      <c r="S301" s="38"/>
      <c r="T301" s="40">
        <f t="shared" si="21"/>
        <v>10</v>
      </c>
      <c r="U301" s="39" t="s">
        <v>165</v>
      </c>
      <c r="V301" s="39">
        <v>480</v>
      </c>
      <c r="W301" s="39" t="s">
        <v>142</v>
      </c>
      <c r="X301" s="39" t="s">
        <v>1078</v>
      </c>
      <c r="Y301" s="49">
        <v>2</v>
      </c>
      <c r="Z301" s="49">
        <v>2</v>
      </c>
      <c r="AA301" s="49">
        <v>1</v>
      </c>
      <c r="AB301" s="49"/>
      <c r="AC301" s="40">
        <f t="shared" si="31"/>
        <v>5</v>
      </c>
      <c r="AD301" s="135">
        <f t="shared" si="30"/>
        <v>15</v>
      </c>
      <c r="AE301" s="39" t="s">
        <v>288</v>
      </c>
      <c r="AF301" s="39" t="s">
        <v>1082</v>
      </c>
      <c r="AG301" s="56"/>
      <c r="AH301" s="56"/>
    </row>
    <row r="302" spans="1:34" s="134" customFormat="1" ht="204.6" x14ac:dyDescent="0.25">
      <c r="A302" s="38" t="s">
        <v>1083</v>
      </c>
      <c r="B302" s="39" t="s">
        <v>41</v>
      </c>
      <c r="C302" s="39" t="s">
        <v>554</v>
      </c>
      <c r="D302" s="40" t="s">
        <v>1084</v>
      </c>
      <c r="E302" s="39" t="s">
        <v>1077</v>
      </c>
      <c r="F302" s="39" t="s">
        <v>901</v>
      </c>
      <c r="G302" s="39">
        <v>47.060400000000001</v>
      </c>
      <c r="H302" s="39" t="s">
        <v>162</v>
      </c>
      <c r="I302" s="39" t="s">
        <v>163</v>
      </c>
      <c r="J302" s="53">
        <v>34569.599999999999</v>
      </c>
      <c r="K302" s="53">
        <v>64896</v>
      </c>
      <c r="L302" s="54">
        <v>5248</v>
      </c>
      <c r="M302" s="45">
        <f t="shared" si="29"/>
        <v>2624</v>
      </c>
      <c r="N302" s="39" t="s">
        <v>67</v>
      </c>
      <c r="O302" s="38">
        <v>2</v>
      </c>
      <c r="P302" s="38">
        <v>3</v>
      </c>
      <c r="Q302" s="38">
        <v>3</v>
      </c>
      <c r="R302" s="38">
        <v>2</v>
      </c>
      <c r="S302" s="38"/>
      <c r="T302" s="40">
        <f t="shared" si="21"/>
        <v>10</v>
      </c>
      <c r="U302" s="39" t="s">
        <v>165</v>
      </c>
      <c r="V302" s="39">
        <v>480</v>
      </c>
      <c r="W302" s="39" t="s">
        <v>142</v>
      </c>
      <c r="X302" s="39" t="s">
        <v>1078</v>
      </c>
      <c r="Y302" s="49">
        <v>2</v>
      </c>
      <c r="Z302" s="49">
        <v>2</v>
      </c>
      <c r="AA302" s="49">
        <v>1</v>
      </c>
      <c r="AB302" s="49"/>
      <c r="AC302" s="40">
        <f t="shared" si="31"/>
        <v>5</v>
      </c>
      <c r="AD302" s="135">
        <f t="shared" si="30"/>
        <v>15</v>
      </c>
      <c r="AE302" s="39" t="s">
        <v>288</v>
      </c>
      <c r="AF302" s="39" t="s">
        <v>1082</v>
      </c>
      <c r="AG302" s="56"/>
      <c r="AH302" s="56"/>
    </row>
    <row r="303" spans="1:34" s="134" customFormat="1" ht="167.4" x14ac:dyDescent="0.25">
      <c r="A303" s="38" t="s">
        <v>1085</v>
      </c>
      <c r="B303" s="39" t="s">
        <v>41</v>
      </c>
      <c r="C303" s="39" t="s">
        <v>554</v>
      </c>
      <c r="D303" s="40" t="s">
        <v>1086</v>
      </c>
      <c r="E303" s="39" t="s">
        <v>904</v>
      </c>
      <c r="F303" s="39" t="s">
        <v>581</v>
      </c>
      <c r="G303" s="90">
        <v>47.060499999999998</v>
      </c>
      <c r="H303" s="39" t="s">
        <v>582</v>
      </c>
      <c r="I303" s="39" t="s">
        <v>583</v>
      </c>
      <c r="J303" s="53">
        <f t="shared" ref="J303:J306" si="32">16.6209139421*2080</f>
        <v>34571.500999568001</v>
      </c>
      <c r="K303" s="80">
        <f t="shared" ref="K303:K306" si="33">26.812905476*2080</f>
        <v>55770.843390080001</v>
      </c>
      <c r="L303" s="45" t="s">
        <v>587</v>
      </c>
      <c r="M303" s="45">
        <f t="shared" si="29"/>
        <v>714.5</v>
      </c>
      <c r="N303" s="39" t="s">
        <v>67</v>
      </c>
      <c r="O303" s="38">
        <v>2</v>
      </c>
      <c r="P303" s="38">
        <v>2</v>
      </c>
      <c r="Q303" s="38">
        <v>3</v>
      </c>
      <c r="R303" s="38">
        <v>2</v>
      </c>
      <c r="S303" s="38"/>
      <c r="T303" s="40">
        <f t="shared" si="21"/>
        <v>9</v>
      </c>
      <c r="U303" s="39" t="s">
        <v>123</v>
      </c>
      <c r="V303" s="39">
        <v>150</v>
      </c>
      <c r="W303" s="39" t="s">
        <v>70</v>
      </c>
      <c r="X303" s="39" t="s">
        <v>909</v>
      </c>
      <c r="Y303" s="49">
        <v>2</v>
      </c>
      <c r="Z303" s="49">
        <v>3</v>
      </c>
      <c r="AA303" s="49">
        <v>2</v>
      </c>
      <c r="AB303" s="49"/>
      <c r="AC303" s="40">
        <f t="shared" si="31"/>
        <v>7</v>
      </c>
      <c r="AD303" s="135">
        <f t="shared" si="30"/>
        <v>16</v>
      </c>
      <c r="AE303" s="39" t="s">
        <v>288</v>
      </c>
      <c r="AF303" s="39" t="s">
        <v>906</v>
      </c>
      <c r="AG303" s="56"/>
      <c r="AH303" s="56"/>
    </row>
    <row r="304" spans="1:34" s="134" customFormat="1" ht="167.4" x14ac:dyDescent="0.25">
      <c r="A304" s="38" t="s">
        <v>1087</v>
      </c>
      <c r="B304" s="39" t="s">
        <v>41</v>
      </c>
      <c r="C304" s="39" t="s">
        <v>554</v>
      </c>
      <c r="D304" s="40" t="s">
        <v>1088</v>
      </c>
      <c r="E304" s="39" t="s">
        <v>904</v>
      </c>
      <c r="F304" s="39" t="s">
        <v>581</v>
      </c>
      <c r="G304" s="90">
        <v>47.060499999999998</v>
      </c>
      <c r="H304" s="39" t="s">
        <v>582</v>
      </c>
      <c r="I304" s="39" t="s">
        <v>583</v>
      </c>
      <c r="J304" s="53">
        <f t="shared" si="32"/>
        <v>34571.500999568001</v>
      </c>
      <c r="K304" s="80">
        <f t="shared" si="33"/>
        <v>55770.843390080001</v>
      </c>
      <c r="L304" s="45" t="s">
        <v>587</v>
      </c>
      <c r="M304" s="45">
        <f t="shared" si="29"/>
        <v>714.5</v>
      </c>
      <c r="N304" s="39" t="s">
        <v>67</v>
      </c>
      <c r="O304" s="38">
        <v>2</v>
      </c>
      <c r="P304" s="38">
        <v>2</v>
      </c>
      <c r="Q304" s="38">
        <v>3</v>
      </c>
      <c r="R304" s="38">
        <v>2</v>
      </c>
      <c r="S304" s="38"/>
      <c r="T304" s="40">
        <f t="shared" si="21"/>
        <v>9</v>
      </c>
      <c r="U304" s="39" t="s">
        <v>123</v>
      </c>
      <c r="V304" s="39">
        <v>150</v>
      </c>
      <c r="W304" s="39" t="s">
        <v>70</v>
      </c>
      <c r="X304" s="39" t="s">
        <v>909</v>
      </c>
      <c r="Y304" s="49">
        <v>2</v>
      </c>
      <c r="Z304" s="49">
        <v>3</v>
      </c>
      <c r="AA304" s="49">
        <v>2</v>
      </c>
      <c r="AB304" s="49"/>
      <c r="AC304" s="40">
        <f t="shared" si="31"/>
        <v>7</v>
      </c>
      <c r="AD304" s="135">
        <f t="shared" si="30"/>
        <v>16</v>
      </c>
      <c r="AE304" s="39" t="s">
        <v>288</v>
      </c>
      <c r="AF304" s="39" t="s">
        <v>906</v>
      </c>
      <c r="AG304" s="56"/>
      <c r="AH304" s="56"/>
    </row>
    <row r="305" spans="1:34" s="134" customFormat="1" ht="167.4" x14ac:dyDescent="0.25">
      <c r="A305" s="38" t="s">
        <v>1089</v>
      </c>
      <c r="B305" s="39" t="s">
        <v>41</v>
      </c>
      <c r="C305" s="39" t="s">
        <v>554</v>
      </c>
      <c r="D305" s="40" t="s">
        <v>1090</v>
      </c>
      <c r="E305" s="39" t="s">
        <v>904</v>
      </c>
      <c r="F305" s="39" t="s">
        <v>581</v>
      </c>
      <c r="G305" s="90">
        <v>47.060499999999998</v>
      </c>
      <c r="H305" s="39" t="s">
        <v>582</v>
      </c>
      <c r="I305" s="39" t="s">
        <v>583</v>
      </c>
      <c r="J305" s="53">
        <f t="shared" si="32"/>
        <v>34571.500999568001</v>
      </c>
      <c r="K305" s="80">
        <f t="shared" si="33"/>
        <v>55770.843390080001</v>
      </c>
      <c r="L305" s="45" t="s">
        <v>587</v>
      </c>
      <c r="M305" s="45">
        <f t="shared" si="29"/>
        <v>714.5</v>
      </c>
      <c r="N305" s="39" t="s">
        <v>67</v>
      </c>
      <c r="O305" s="38">
        <v>2</v>
      </c>
      <c r="P305" s="38">
        <v>2</v>
      </c>
      <c r="Q305" s="38">
        <v>3</v>
      </c>
      <c r="R305" s="38">
        <v>2</v>
      </c>
      <c r="S305" s="38"/>
      <c r="T305" s="40">
        <f t="shared" si="21"/>
        <v>9</v>
      </c>
      <c r="U305" s="39" t="s">
        <v>123</v>
      </c>
      <c r="V305" s="39">
        <v>150</v>
      </c>
      <c r="W305" s="39" t="s">
        <v>70</v>
      </c>
      <c r="X305" s="39" t="s">
        <v>909</v>
      </c>
      <c r="Y305" s="49">
        <v>2</v>
      </c>
      <c r="Z305" s="49">
        <v>3</v>
      </c>
      <c r="AA305" s="49">
        <v>2</v>
      </c>
      <c r="AB305" s="49"/>
      <c r="AC305" s="40">
        <f t="shared" si="31"/>
        <v>7</v>
      </c>
      <c r="AD305" s="135">
        <f t="shared" si="30"/>
        <v>16</v>
      </c>
      <c r="AE305" s="39" t="s">
        <v>288</v>
      </c>
      <c r="AF305" s="39" t="s">
        <v>1079</v>
      </c>
      <c r="AG305" s="56"/>
      <c r="AH305" s="56"/>
    </row>
    <row r="306" spans="1:34" s="134" customFormat="1" ht="167.4" x14ac:dyDescent="0.25">
      <c r="A306" s="38" t="s">
        <v>1091</v>
      </c>
      <c r="B306" s="39" t="s">
        <v>41</v>
      </c>
      <c r="C306" s="39" t="s">
        <v>554</v>
      </c>
      <c r="D306" s="40" t="s">
        <v>1092</v>
      </c>
      <c r="E306" s="39" t="s">
        <v>904</v>
      </c>
      <c r="F306" s="39" t="s">
        <v>581</v>
      </c>
      <c r="G306" s="90">
        <v>47.060499999999998</v>
      </c>
      <c r="H306" s="39" t="s">
        <v>582</v>
      </c>
      <c r="I306" s="39" t="s">
        <v>583</v>
      </c>
      <c r="J306" s="53">
        <f t="shared" si="32"/>
        <v>34571.500999568001</v>
      </c>
      <c r="K306" s="80">
        <f t="shared" si="33"/>
        <v>55770.843390080001</v>
      </c>
      <c r="L306" s="45" t="s">
        <v>587</v>
      </c>
      <c r="M306" s="45">
        <f t="shared" si="29"/>
        <v>714.5</v>
      </c>
      <c r="N306" s="39" t="s">
        <v>67</v>
      </c>
      <c r="O306" s="38">
        <v>2</v>
      </c>
      <c r="P306" s="38">
        <v>2</v>
      </c>
      <c r="Q306" s="38">
        <v>3</v>
      </c>
      <c r="R306" s="38">
        <v>2</v>
      </c>
      <c r="S306" s="38"/>
      <c r="T306" s="40">
        <f t="shared" si="21"/>
        <v>9</v>
      </c>
      <c r="U306" s="39" t="s">
        <v>123</v>
      </c>
      <c r="V306" s="39">
        <v>150</v>
      </c>
      <c r="W306" s="39" t="s">
        <v>70</v>
      </c>
      <c r="X306" s="39" t="s">
        <v>909</v>
      </c>
      <c r="Y306" s="49">
        <v>2</v>
      </c>
      <c r="Z306" s="49">
        <v>3</v>
      </c>
      <c r="AA306" s="49">
        <v>2</v>
      </c>
      <c r="AB306" s="49"/>
      <c r="AC306" s="40">
        <f t="shared" si="31"/>
        <v>7</v>
      </c>
      <c r="AD306" s="135">
        <f t="shared" si="30"/>
        <v>16</v>
      </c>
      <c r="AE306" s="39" t="s">
        <v>288</v>
      </c>
      <c r="AF306" s="39" t="s">
        <v>1079</v>
      </c>
      <c r="AG306" s="56"/>
      <c r="AH306" s="56"/>
    </row>
    <row r="307" spans="1:34" s="134" customFormat="1" ht="223.2" x14ac:dyDescent="0.25">
      <c r="A307" s="38" t="s">
        <v>1093</v>
      </c>
      <c r="B307" s="39" t="s">
        <v>41</v>
      </c>
      <c r="C307" s="39" t="s">
        <v>554</v>
      </c>
      <c r="D307" s="40" t="s">
        <v>1094</v>
      </c>
      <c r="E307" s="39" t="s">
        <v>1095</v>
      </c>
      <c r="F307" s="39" t="s">
        <v>1096</v>
      </c>
      <c r="G307" s="39">
        <v>49.020499999999998</v>
      </c>
      <c r="H307" s="39" t="s">
        <v>1097</v>
      </c>
      <c r="I307" s="39" t="s">
        <v>1098</v>
      </c>
      <c r="J307" s="53">
        <v>35776</v>
      </c>
      <c r="K307" s="53">
        <v>56243.199999999997</v>
      </c>
      <c r="L307" s="54">
        <v>17614</v>
      </c>
      <c r="M307" s="45">
        <f t="shared" si="29"/>
        <v>8807</v>
      </c>
      <c r="N307" s="39" t="s">
        <v>67</v>
      </c>
      <c r="O307" s="38">
        <v>1</v>
      </c>
      <c r="P307" s="38">
        <v>3</v>
      </c>
      <c r="Q307" s="38">
        <v>3</v>
      </c>
      <c r="R307" s="38">
        <v>2</v>
      </c>
      <c r="S307" s="38"/>
      <c r="T307" s="40">
        <f t="shared" si="21"/>
        <v>9</v>
      </c>
      <c r="U307" s="39" t="s">
        <v>573</v>
      </c>
      <c r="V307" s="39">
        <v>180</v>
      </c>
      <c r="W307" s="39" t="s">
        <v>244</v>
      </c>
      <c r="X307" s="39" t="s">
        <v>1099</v>
      </c>
      <c r="Y307" s="49">
        <v>1</v>
      </c>
      <c r="Z307" s="49">
        <v>3</v>
      </c>
      <c r="AA307" s="49">
        <v>2</v>
      </c>
      <c r="AB307" s="49"/>
      <c r="AC307" s="40">
        <f t="shared" si="31"/>
        <v>6</v>
      </c>
      <c r="AD307" s="135">
        <f t="shared" si="30"/>
        <v>15</v>
      </c>
      <c r="AE307" s="39" t="s">
        <v>288</v>
      </c>
      <c r="AF307" s="39" t="s">
        <v>1100</v>
      </c>
      <c r="AG307" s="56"/>
      <c r="AH307" s="56"/>
    </row>
    <row r="308" spans="1:34" s="134" customFormat="1" ht="223.2" x14ac:dyDescent="0.25">
      <c r="A308" s="38" t="s">
        <v>1101</v>
      </c>
      <c r="B308" s="39" t="s">
        <v>41</v>
      </c>
      <c r="C308" s="39" t="s">
        <v>554</v>
      </c>
      <c r="D308" s="40" t="s">
        <v>1102</v>
      </c>
      <c r="E308" s="39" t="s">
        <v>1103</v>
      </c>
      <c r="F308" s="39" t="s">
        <v>1096</v>
      </c>
      <c r="G308" s="39">
        <v>49.020499999999998</v>
      </c>
      <c r="H308" s="39" t="s">
        <v>1097</v>
      </c>
      <c r="I308" s="39" t="s">
        <v>1098</v>
      </c>
      <c r="J308" s="53">
        <v>35776</v>
      </c>
      <c r="K308" s="53">
        <v>56243.199999999997</v>
      </c>
      <c r="L308" s="54">
        <v>17614</v>
      </c>
      <c r="M308" s="45">
        <f t="shared" si="29"/>
        <v>8807</v>
      </c>
      <c r="N308" s="39" t="s">
        <v>67</v>
      </c>
      <c r="O308" s="38">
        <v>1</v>
      </c>
      <c r="P308" s="38">
        <v>3</v>
      </c>
      <c r="Q308" s="38">
        <v>3</v>
      </c>
      <c r="R308" s="38">
        <v>2</v>
      </c>
      <c r="S308" s="38"/>
      <c r="T308" s="40">
        <f t="shared" si="21"/>
        <v>9</v>
      </c>
      <c r="U308" s="39" t="s">
        <v>573</v>
      </c>
      <c r="V308" s="39">
        <v>180</v>
      </c>
      <c r="W308" s="39" t="s">
        <v>244</v>
      </c>
      <c r="X308" s="39" t="s">
        <v>1099</v>
      </c>
      <c r="Y308" s="49">
        <v>1</v>
      </c>
      <c r="Z308" s="49">
        <v>3</v>
      </c>
      <c r="AA308" s="49">
        <v>2</v>
      </c>
      <c r="AB308" s="49"/>
      <c r="AC308" s="40">
        <f t="shared" si="31"/>
        <v>6</v>
      </c>
      <c r="AD308" s="135">
        <f t="shared" si="30"/>
        <v>15</v>
      </c>
      <c r="AE308" s="39" t="s">
        <v>288</v>
      </c>
      <c r="AF308" s="39" t="s">
        <v>1100</v>
      </c>
      <c r="AG308" s="56"/>
      <c r="AH308" s="56"/>
    </row>
    <row r="309" spans="1:34" s="134" customFormat="1" ht="223.2" x14ac:dyDescent="0.25">
      <c r="A309" s="38" t="s">
        <v>1104</v>
      </c>
      <c r="B309" s="39" t="s">
        <v>41</v>
      </c>
      <c r="C309" s="39" t="s">
        <v>554</v>
      </c>
      <c r="D309" s="40" t="s">
        <v>1105</v>
      </c>
      <c r="E309" s="39" t="s">
        <v>1103</v>
      </c>
      <c r="F309" s="39" t="s">
        <v>1106</v>
      </c>
      <c r="G309" s="39">
        <v>47.060499999999998</v>
      </c>
      <c r="H309" s="39" t="s">
        <v>1107</v>
      </c>
      <c r="I309" s="39" t="s">
        <v>1098</v>
      </c>
      <c r="J309" s="53">
        <v>34569.599999999999</v>
      </c>
      <c r="K309" s="53">
        <v>64896</v>
      </c>
      <c r="L309" s="54">
        <v>1429</v>
      </c>
      <c r="M309" s="45">
        <f t="shared" si="29"/>
        <v>714.5</v>
      </c>
      <c r="N309" s="39" t="s">
        <v>67</v>
      </c>
      <c r="O309" s="38">
        <v>1</v>
      </c>
      <c r="P309" s="38">
        <v>3</v>
      </c>
      <c r="Q309" s="38">
        <v>3</v>
      </c>
      <c r="R309" s="38">
        <v>2</v>
      </c>
      <c r="S309" s="38"/>
      <c r="T309" s="40">
        <f t="shared" si="21"/>
        <v>9</v>
      </c>
      <c r="U309" s="39" t="s">
        <v>573</v>
      </c>
      <c r="V309" s="39">
        <v>180</v>
      </c>
      <c r="W309" s="39" t="s">
        <v>244</v>
      </c>
      <c r="X309" s="39" t="s">
        <v>1099</v>
      </c>
      <c r="Y309" s="49">
        <v>1</v>
      </c>
      <c r="Z309" s="49">
        <v>3</v>
      </c>
      <c r="AA309" s="49">
        <v>2</v>
      </c>
      <c r="AB309" s="49"/>
      <c r="AC309" s="40">
        <f t="shared" si="31"/>
        <v>6</v>
      </c>
      <c r="AD309" s="135">
        <f t="shared" si="30"/>
        <v>15</v>
      </c>
      <c r="AE309" s="39" t="s">
        <v>288</v>
      </c>
      <c r="AF309" s="39" t="s">
        <v>1100</v>
      </c>
      <c r="AG309" s="56"/>
      <c r="AH309" s="56"/>
    </row>
    <row r="310" spans="1:34" s="134" customFormat="1" ht="241.8" x14ac:dyDescent="0.25">
      <c r="A310" s="38" t="s">
        <v>1108</v>
      </c>
      <c r="B310" s="39" t="s">
        <v>41</v>
      </c>
      <c r="C310" s="39" t="s">
        <v>554</v>
      </c>
      <c r="D310" s="40" t="s">
        <v>1109</v>
      </c>
      <c r="E310" s="39" t="s">
        <v>1110</v>
      </c>
      <c r="F310" s="39" t="s">
        <v>918</v>
      </c>
      <c r="G310" s="39">
        <v>47.060299999999998</v>
      </c>
      <c r="H310" s="39" t="s">
        <v>1111</v>
      </c>
      <c r="I310" s="39" t="s">
        <v>1112</v>
      </c>
      <c r="J310" s="53">
        <v>34569.599999999999</v>
      </c>
      <c r="K310" s="53">
        <v>64896</v>
      </c>
      <c r="L310" s="54">
        <v>1429</v>
      </c>
      <c r="M310" s="45">
        <f t="shared" si="29"/>
        <v>714.5</v>
      </c>
      <c r="N310" s="39" t="s">
        <v>67</v>
      </c>
      <c r="O310" s="38">
        <v>2</v>
      </c>
      <c r="P310" s="38">
        <v>2</v>
      </c>
      <c r="Q310" s="38">
        <v>3</v>
      </c>
      <c r="R310" s="38">
        <v>2</v>
      </c>
      <c r="S310" s="38"/>
      <c r="T310" s="40">
        <f t="shared" si="21"/>
        <v>9</v>
      </c>
      <c r="U310" s="39" t="s">
        <v>1113</v>
      </c>
      <c r="V310" s="39">
        <v>1020</v>
      </c>
      <c r="W310" s="39" t="s">
        <v>142</v>
      </c>
      <c r="X310" s="39" t="s">
        <v>71</v>
      </c>
      <c r="Y310" s="49">
        <v>2</v>
      </c>
      <c r="Z310" s="49">
        <v>1</v>
      </c>
      <c r="AA310" s="49">
        <v>3</v>
      </c>
      <c r="AB310" s="49"/>
      <c r="AC310" s="40">
        <f t="shared" si="31"/>
        <v>6</v>
      </c>
      <c r="AD310" s="135">
        <f t="shared" si="30"/>
        <v>15</v>
      </c>
      <c r="AE310" s="39" t="s">
        <v>288</v>
      </c>
      <c r="AF310" s="39" t="s">
        <v>1082</v>
      </c>
      <c r="AG310" s="56"/>
      <c r="AH310" s="56"/>
    </row>
    <row r="311" spans="1:34" s="134" customFormat="1" ht="279" x14ac:dyDescent="0.25">
      <c r="A311" s="38" t="s">
        <v>1114</v>
      </c>
      <c r="B311" s="39" t="s">
        <v>41</v>
      </c>
      <c r="C311" s="39" t="s">
        <v>554</v>
      </c>
      <c r="D311" s="40" t="s">
        <v>1115</v>
      </c>
      <c r="E311" s="39" t="s">
        <v>1116</v>
      </c>
      <c r="F311" s="39" t="s">
        <v>1117</v>
      </c>
      <c r="G311" s="39">
        <v>49.010899999999999</v>
      </c>
      <c r="H311" s="39" t="s">
        <v>1118</v>
      </c>
      <c r="I311" s="39" t="s">
        <v>1119</v>
      </c>
      <c r="J311" s="53">
        <v>36483.199999999997</v>
      </c>
      <c r="K311" s="53">
        <v>83720</v>
      </c>
      <c r="L311" s="54">
        <v>246</v>
      </c>
      <c r="M311" s="45">
        <f t="shared" si="29"/>
        <v>123</v>
      </c>
      <c r="N311" s="39" t="s">
        <v>67</v>
      </c>
      <c r="O311" s="38">
        <v>2</v>
      </c>
      <c r="P311" s="38">
        <v>1</v>
      </c>
      <c r="Q311" s="38">
        <v>3</v>
      </c>
      <c r="R311" s="38">
        <v>2</v>
      </c>
      <c r="S311" s="38">
        <v>1</v>
      </c>
      <c r="T311" s="40">
        <f t="shared" si="21"/>
        <v>9</v>
      </c>
      <c r="U311" s="39" t="s">
        <v>1120</v>
      </c>
      <c r="V311" s="39">
        <v>40</v>
      </c>
      <c r="W311" s="39" t="s">
        <v>78</v>
      </c>
      <c r="X311" s="39" t="s">
        <v>71</v>
      </c>
      <c r="Y311" s="49">
        <v>2</v>
      </c>
      <c r="Z311" s="49">
        <v>1</v>
      </c>
      <c r="AA311" s="49">
        <v>3</v>
      </c>
      <c r="AB311" s="49"/>
      <c r="AC311" s="40">
        <f t="shared" si="31"/>
        <v>6</v>
      </c>
      <c r="AD311" s="135">
        <f t="shared" si="30"/>
        <v>15</v>
      </c>
      <c r="AE311" s="39" t="s">
        <v>288</v>
      </c>
      <c r="AF311" s="39" t="s">
        <v>1121</v>
      </c>
      <c r="AG311" s="56"/>
      <c r="AH311" s="56"/>
    </row>
    <row r="312" spans="1:34" s="134" customFormat="1" ht="241.8" x14ac:dyDescent="0.25">
      <c r="A312" s="38" t="s">
        <v>1441</v>
      </c>
      <c r="B312" s="39" t="s">
        <v>1228</v>
      </c>
      <c r="C312" s="39" t="s">
        <v>554</v>
      </c>
      <c r="D312" s="40" t="s">
        <v>1442</v>
      </c>
      <c r="E312" s="39" t="s">
        <v>1443</v>
      </c>
      <c r="F312" s="39" t="s">
        <v>1096</v>
      </c>
      <c r="G312" s="39">
        <v>49.020499999999998</v>
      </c>
      <c r="H312" s="39" t="s">
        <v>1097</v>
      </c>
      <c r="I312" s="39" t="s">
        <v>1444</v>
      </c>
      <c r="J312" s="53">
        <v>35776</v>
      </c>
      <c r="K312" s="53">
        <v>56243.199999999997</v>
      </c>
      <c r="L312" s="54">
        <v>17614</v>
      </c>
      <c r="M312" s="45">
        <f t="shared" si="29"/>
        <v>8807</v>
      </c>
      <c r="N312" s="39" t="s">
        <v>1231</v>
      </c>
      <c r="O312" s="38">
        <v>1</v>
      </c>
      <c r="P312" s="38">
        <v>3</v>
      </c>
      <c r="Q312" s="38">
        <v>3</v>
      </c>
      <c r="R312" s="38">
        <v>2</v>
      </c>
      <c r="S312" s="38"/>
      <c r="T312" s="40">
        <f t="shared" si="21"/>
        <v>9</v>
      </c>
      <c r="U312" s="39" t="s">
        <v>573</v>
      </c>
      <c r="V312" s="39">
        <v>180</v>
      </c>
      <c r="W312" s="39" t="s">
        <v>244</v>
      </c>
      <c r="X312" s="39" t="s">
        <v>1099</v>
      </c>
      <c r="Y312" s="49">
        <v>1</v>
      </c>
      <c r="Z312" s="49">
        <v>3</v>
      </c>
      <c r="AA312" s="49">
        <v>2</v>
      </c>
      <c r="AB312" s="49"/>
      <c r="AC312" s="40">
        <f t="shared" si="31"/>
        <v>6</v>
      </c>
      <c r="AD312" s="135">
        <f t="shared" si="30"/>
        <v>15</v>
      </c>
      <c r="AE312" s="39" t="s">
        <v>288</v>
      </c>
      <c r="AF312" s="39" t="s">
        <v>1435</v>
      </c>
      <c r="AG312" s="56"/>
      <c r="AH312" s="56"/>
    </row>
    <row r="313" spans="1:34" s="134" customFormat="1" ht="241.8" x14ac:dyDescent="0.25">
      <c r="A313" s="38" t="s">
        <v>1445</v>
      </c>
      <c r="B313" s="39" t="s">
        <v>1228</v>
      </c>
      <c r="C313" s="39" t="s">
        <v>554</v>
      </c>
      <c r="D313" s="40" t="s">
        <v>1446</v>
      </c>
      <c r="E313" s="39" t="s">
        <v>1447</v>
      </c>
      <c r="F313" s="39" t="s">
        <v>1448</v>
      </c>
      <c r="G313" s="39">
        <v>49.020499999999998</v>
      </c>
      <c r="H313" s="39" t="s">
        <v>1449</v>
      </c>
      <c r="I313" s="39" t="s">
        <v>1444</v>
      </c>
      <c r="J313" s="53">
        <v>35776</v>
      </c>
      <c r="K313" s="53">
        <v>56243.199999999997</v>
      </c>
      <c r="L313" s="54">
        <v>669</v>
      </c>
      <c r="M313" s="45">
        <f t="shared" si="29"/>
        <v>334.5</v>
      </c>
      <c r="N313" s="39" t="s">
        <v>1231</v>
      </c>
      <c r="O313" s="38">
        <v>1</v>
      </c>
      <c r="P313" s="38">
        <v>3</v>
      </c>
      <c r="Q313" s="38">
        <v>3</v>
      </c>
      <c r="R313" s="38">
        <v>2</v>
      </c>
      <c r="S313" s="38"/>
      <c r="T313" s="40">
        <f t="shared" si="21"/>
        <v>9</v>
      </c>
      <c r="U313" s="39" t="s">
        <v>573</v>
      </c>
      <c r="V313" s="39">
        <v>180</v>
      </c>
      <c r="W313" s="39" t="s">
        <v>244</v>
      </c>
      <c r="X313" s="39" t="s">
        <v>1099</v>
      </c>
      <c r="Y313" s="49">
        <v>1</v>
      </c>
      <c r="Z313" s="49">
        <v>3</v>
      </c>
      <c r="AA313" s="49">
        <v>2</v>
      </c>
      <c r="AB313" s="49"/>
      <c r="AC313" s="40">
        <f t="shared" si="31"/>
        <v>6</v>
      </c>
      <c r="AD313" s="135">
        <f t="shared" si="30"/>
        <v>15</v>
      </c>
      <c r="AE313" s="39" t="s">
        <v>288</v>
      </c>
      <c r="AF313" s="39" t="s">
        <v>1435</v>
      </c>
      <c r="AG313" s="56"/>
      <c r="AH313" s="56"/>
    </row>
    <row r="314" spans="1:34" s="134" customFormat="1" ht="241.8" x14ac:dyDescent="0.25">
      <c r="A314" s="38" t="s">
        <v>1451</v>
      </c>
      <c r="B314" s="39" t="s">
        <v>1228</v>
      </c>
      <c r="C314" s="39" t="s">
        <v>554</v>
      </c>
      <c r="D314" s="40" t="s">
        <v>1452</v>
      </c>
      <c r="E314" s="39" t="s">
        <v>1453</v>
      </c>
      <c r="F314" s="39" t="s">
        <v>1106</v>
      </c>
      <c r="G314" s="39">
        <v>47.060499999999998</v>
      </c>
      <c r="H314" s="39" t="s">
        <v>1107</v>
      </c>
      <c r="I314" s="39" t="s">
        <v>1454</v>
      </c>
      <c r="J314" s="53">
        <v>34569.599999999999</v>
      </c>
      <c r="K314" s="53">
        <v>64896</v>
      </c>
      <c r="L314" s="54">
        <v>1429</v>
      </c>
      <c r="M314" s="45">
        <f t="shared" si="29"/>
        <v>714.5</v>
      </c>
      <c r="N314" s="39" t="s">
        <v>1231</v>
      </c>
      <c r="O314" s="38">
        <v>2</v>
      </c>
      <c r="P314" s="38">
        <v>2</v>
      </c>
      <c r="Q314" s="38">
        <v>3</v>
      </c>
      <c r="R314" s="38">
        <v>2</v>
      </c>
      <c r="S314" s="38"/>
      <c r="T314" s="40">
        <f t="shared" si="21"/>
        <v>9</v>
      </c>
      <c r="U314" s="39" t="s">
        <v>123</v>
      </c>
      <c r="V314" s="39">
        <v>750</v>
      </c>
      <c r="W314" s="39" t="s">
        <v>244</v>
      </c>
      <c r="X314" s="39" t="s">
        <v>71</v>
      </c>
      <c r="Y314" s="49">
        <v>2</v>
      </c>
      <c r="Z314" s="49">
        <v>1</v>
      </c>
      <c r="AA314" s="49">
        <v>3</v>
      </c>
      <c r="AB314" s="49"/>
      <c r="AC314" s="40">
        <f t="shared" si="31"/>
        <v>6</v>
      </c>
      <c r="AD314" s="135">
        <f t="shared" si="30"/>
        <v>15</v>
      </c>
      <c r="AE314" s="39" t="s">
        <v>288</v>
      </c>
      <c r="AF314" s="39" t="s">
        <v>1079</v>
      </c>
      <c r="AG314" s="56"/>
      <c r="AH314" s="56"/>
    </row>
    <row r="315" spans="1:34" s="134" customFormat="1" ht="167.4" x14ac:dyDescent="0.25">
      <c r="A315" s="38" t="s">
        <v>1122</v>
      </c>
      <c r="B315" s="39" t="s">
        <v>41</v>
      </c>
      <c r="C315" s="39" t="s">
        <v>45</v>
      </c>
      <c r="D315" s="40" t="s">
        <v>1123</v>
      </c>
      <c r="E315" s="39" t="s">
        <v>1124</v>
      </c>
      <c r="F315" s="39" t="s">
        <v>1125</v>
      </c>
      <c r="G315" s="39">
        <v>15.0617</v>
      </c>
      <c r="H315" s="39" t="s">
        <v>1126</v>
      </c>
      <c r="I315" s="39" t="s">
        <v>1127</v>
      </c>
      <c r="J315" s="53">
        <v>39603.199999999997</v>
      </c>
      <c r="K315" s="53">
        <v>87796.800000000003</v>
      </c>
      <c r="L315" s="54">
        <v>880</v>
      </c>
      <c r="M315" s="45">
        <f t="shared" si="29"/>
        <v>440</v>
      </c>
      <c r="N315" s="39" t="s">
        <v>67</v>
      </c>
      <c r="O315" s="38">
        <v>2</v>
      </c>
      <c r="P315" s="38">
        <v>1</v>
      </c>
      <c r="Q315" s="38">
        <v>3</v>
      </c>
      <c r="R315" s="38">
        <v>2</v>
      </c>
      <c r="S315" s="38">
        <v>1</v>
      </c>
      <c r="T315" s="40">
        <f t="shared" si="21"/>
        <v>9</v>
      </c>
      <c r="U315" s="39" t="s">
        <v>1128</v>
      </c>
      <c r="V315" s="39">
        <v>80</v>
      </c>
      <c r="W315" s="39" t="s">
        <v>70</v>
      </c>
      <c r="X315" s="39" t="s">
        <v>211</v>
      </c>
      <c r="Y315" s="49">
        <v>2</v>
      </c>
      <c r="Z315" s="49">
        <v>2</v>
      </c>
      <c r="AA315" s="49">
        <v>1</v>
      </c>
      <c r="AB315" s="49"/>
      <c r="AC315" s="40">
        <f t="shared" si="31"/>
        <v>5</v>
      </c>
      <c r="AD315" s="135">
        <f t="shared" si="30"/>
        <v>14</v>
      </c>
      <c r="AE315" s="39" t="s">
        <v>435</v>
      </c>
      <c r="AF315" s="39" t="s">
        <v>1129</v>
      </c>
      <c r="AG315" s="56"/>
      <c r="AH315" s="56"/>
    </row>
    <row r="316" spans="1:34" s="134" customFormat="1" ht="223.2" x14ac:dyDescent="0.25">
      <c r="A316" s="38" t="s">
        <v>1130</v>
      </c>
      <c r="B316" s="39" t="s">
        <v>41</v>
      </c>
      <c r="C316" s="39" t="s">
        <v>45</v>
      </c>
      <c r="D316" s="40" t="s">
        <v>1131</v>
      </c>
      <c r="E316" s="39" t="s">
        <v>171</v>
      </c>
      <c r="F316" s="39" t="s">
        <v>106</v>
      </c>
      <c r="G316" s="39">
        <v>15.1302</v>
      </c>
      <c r="H316" s="39" t="s">
        <v>108</v>
      </c>
      <c r="I316" s="39" t="s">
        <v>109</v>
      </c>
      <c r="J316" s="53" t="s">
        <v>110</v>
      </c>
      <c r="K316" s="80">
        <v>69388.800000000003</v>
      </c>
      <c r="L316" s="39">
        <v>844</v>
      </c>
      <c r="M316" s="45">
        <f t="shared" si="29"/>
        <v>422</v>
      </c>
      <c r="N316" s="39" t="s">
        <v>67</v>
      </c>
      <c r="O316" s="38">
        <v>2</v>
      </c>
      <c r="P316" s="38">
        <v>1</v>
      </c>
      <c r="Q316" s="38">
        <v>3</v>
      </c>
      <c r="R316" s="38">
        <v>3</v>
      </c>
      <c r="S316" s="38">
        <v>1</v>
      </c>
      <c r="T316" s="40">
        <f t="shared" si="21"/>
        <v>10</v>
      </c>
      <c r="U316" s="39" t="s">
        <v>111</v>
      </c>
      <c r="V316" s="39">
        <v>300</v>
      </c>
      <c r="W316" s="39" t="s">
        <v>285</v>
      </c>
      <c r="X316" s="39" t="s">
        <v>1132</v>
      </c>
      <c r="Y316" s="49">
        <v>2</v>
      </c>
      <c r="Z316" s="49">
        <v>1</v>
      </c>
      <c r="AA316" s="49">
        <v>0</v>
      </c>
      <c r="AB316" s="49"/>
      <c r="AC316" s="40">
        <f t="shared" si="31"/>
        <v>3</v>
      </c>
      <c r="AD316" s="135">
        <f t="shared" si="30"/>
        <v>13</v>
      </c>
      <c r="AE316" s="39" t="s">
        <v>435</v>
      </c>
      <c r="AF316" s="39" t="s">
        <v>290</v>
      </c>
      <c r="AG316" s="56"/>
      <c r="AH316" s="56"/>
    </row>
    <row r="317" spans="1:34" s="134" customFormat="1" ht="204.6" x14ac:dyDescent="0.25">
      <c r="A317" s="38" t="s">
        <v>1133</v>
      </c>
      <c r="B317" s="39" t="s">
        <v>41</v>
      </c>
      <c r="C317" s="39" t="s">
        <v>45</v>
      </c>
      <c r="D317" s="40" t="s">
        <v>1134</v>
      </c>
      <c r="E317" s="39" t="s">
        <v>330</v>
      </c>
      <c r="F317" s="39" t="s">
        <v>357</v>
      </c>
      <c r="G317" s="39">
        <v>48.0501</v>
      </c>
      <c r="H317" s="39" t="s">
        <v>91</v>
      </c>
      <c r="I317" s="39" t="s">
        <v>334</v>
      </c>
      <c r="J317" s="53">
        <v>37500</v>
      </c>
      <c r="K317" s="54">
        <v>61360</v>
      </c>
      <c r="L317" s="54">
        <v>796</v>
      </c>
      <c r="M317" s="45">
        <f t="shared" si="29"/>
        <v>398</v>
      </c>
      <c r="N317" s="39" t="s">
        <v>67</v>
      </c>
      <c r="O317" s="38">
        <v>2</v>
      </c>
      <c r="P317" s="38">
        <v>1</v>
      </c>
      <c r="Q317" s="38">
        <v>3</v>
      </c>
      <c r="R317" s="38">
        <v>3</v>
      </c>
      <c r="S317" s="38">
        <v>1</v>
      </c>
      <c r="T317" s="40">
        <f t="shared" si="21"/>
        <v>10</v>
      </c>
      <c r="U317" s="47" t="s">
        <v>107</v>
      </c>
      <c r="V317" s="39">
        <v>450</v>
      </c>
      <c r="W317" s="39" t="s">
        <v>285</v>
      </c>
      <c r="X317" s="39" t="s">
        <v>211</v>
      </c>
      <c r="Y317" s="49">
        <v>2</v>
      </c>
      <c r="Z317" s="49">
        <v>1</v>
      </c>
      <c r="AA317" s="49">
        <v>1</v>
      </c>
      <c r="AB317" s="49"/>
      <c r="AC317" s="40">
        <f t="shared" si="31"/>
        <v>4</v>
      </c>
      <c r="AD317" s="135">
        <f t="shared" si="30"/>
        <v>14</v>
      </c>
      <c r="AE317" s="39" t="s">
        <v>435</v>
      </c>
      <c r="AF317" s="39" t="s">
        <v>290</v>
      </c>
      <c r="AG317" s="56"/>
      <c r="AH317" s="56"/>
    </row>
    <row r="318" spans="1:34" s="134" customFormat="1" ht="223.2" x14ac:dyDescent="0.25">
      <c r="A318" s="38" t="s">
        <v>1135</v>
      </c>
      <c r="B318" s="39" t="s">
        <v>41</v>
      </c>
      <c r="C318" s="39" t="s">
        <v>45</v>
      </c>
      <c r="D318" s="40" t="s">
        <v>1136</v>
      </c>
      <c r="E318" s="39" t="s">
        <v>1137</v>
      </c>
      <c r="F318" s="39" t="s">
        <v>50</v>
      </c>
      <c r="G318" s="39">
        <v>47.030299999999997</v>
      </c>
      <c r="H318" s="39" t="s">
        <v>56</v>
      </c>
      <c r="I318" s="39" t="s">
        <v>58</v>
      </c>
      <c r="J318" s="53">
        <v>38625.599999999999</v>
      </c>
      <c r="K318" s="126">
        <v>63772.800000000003</v>
      </c>
      <c r="L318" s="54">
        <v>1438</v>
      </c>
      <c r="M318" s="45">
        <f t="shared" si="29"/>
        <v>719</v>
      </c>
      <c r="N318" s="39" t="s">
        <v>67</v>
      </c>
      <c r="O318" s="38">
        <v>2</v>
      </c>
      <c r="P318" s="38">
        <v>2</v>
      </c>
      <c r="Q318" s="38">
        <v>3</v>
      </c>
      <c r="R318" s="38">
        <v>2</v>
      </c>
      <c r="S318" s="38">
        <v>1</v>
      </c>
      <c r="T318" s="40">
        <f t="shared" si="21"/>
        <v>10</v>
      </c>
      <c r="U318" s="47" t="s">
        <v>73</v>
      </c>
      <c r="V318" s="39">
        <v>420</v>
      </c>
      <c r="W318" s="39" t="s">
        <v>285</v>
      </c>
      <c r="X318" s="39" t="s">
        <v>1132</v>
      </c>
      <c r="Y318" s="49">
        <v>2</v>
      </c>
      <c r="Z318" s="49">
        <v>1</v>
      </c>
      <c r="AA318" s="49">
        <v>0</v>
      </c>
      <c r="AB318" s="49"/>
      <c r="AC318" s="40">
        <f t="shared" si="31"/>
        <v>3</v>
      </c>
      <c r="AD318" s="135">
        <f t="shared" si="30"/>
        <v>13</v>
      </c>
      <c r="AE318" s="39" t="s">
        <v>435</v>
      </c>
      <c r="AF318" s="39" t="s">
        <v>290</v>
      </c>
      <c r="AG318" s="56"/>
      <c r="AH318" s="56"/>
    </row>
    <row r="319" spans="1:34" s="134" customFormat="1" ht="223.2" x14ac:dyDescent="0.25">
      <c r="A319" s="38" t="s">
        <v>1138</v>
      </c>
      <c r="B319" s="39" t="s">
        <v>41</v>
      </c>
      <c r="C319" s="39" t="s">
        <v>45</v>
      </c>
      <c r="D319" s="40" t="s">
        <v>1139</v>
      </c>
      <c r="E319" s="39" t="s">
        <v>1137</v>
      </c>
      <c r="F319" s="39" t="s">
        <v>50</v>
      </c>
      <c r="G319" s="39">
        <v>47.030299999999997</v>
      </c>
      <c r="H319" s="39" t="s">
        <v>56</v>
      </c>
      <c r="I319" s="39" t="s">
        <v>58</v>
      </c>
      <c r="J319" s="53">
        <v>38625.599999999999</v>
      </c>
      <c r="K319" s="126">
        <v>63772.800000000003</v>
      </c>
      <c r="L319" s="54">
        <v>1438</v>
      </c>
      <c r="M319" s="45">
        <f t="shared" si="29"/>
        <v>719</v>
      </c>
      <c r="N319" s="39" t="s">
        <v>67</v>
      </c>
      <c r="O319" s="38">
        <v>2</v>
      </c>
      <c r="P319" s="38">
        <v>2</v>
      </c>
      <c r="Q319" s="38">
        <v>3</v>
      </c>
      <c r="R319" s="38">
        <v>2</v>
      </c>
      <c r="S319" s="38">
        <v>1</v>
      </c>
      <c r="T319" s="40">
        <f t="shared" si="21"/>
        <v>10</v>
      </c>
      <c r="U319" s="47" t="s">
        <v>73</v>
      </c>
      <c r="V319" s="39">
        <v>420</v>
      </c>
      <c r="W319" s="39" t="s">
        <v>285</v>
      </c>
      <c r="X319" s="39" t="s">
        <v>1132</v>
      </c>
      <c r="Y319" s="49">
        <v>2</v>
      </c>
      <c r="Z319" s="49">
        <v>1</v>
      </c>
      <c r="AA319" s="49">
        <v>0</v>
      </c>
      <c r="AB319" s="49"/>
      <c r="AC319" s="40">
        <f t="shared" si="31"/>
        <v>3</v>
      </c>
      <c r="AD319" s="135">
        <f t="shared" si="30"/>
        <v>13</v>
      </c>
      <c r="AE319" s="39" t="s">
        <v>435</v>
      </c>
      <c r="AF319" s="39" t="s">
        <v>290</v>
      </c>
      <c r="AG319" s="56"/>
      <c r="AH319" s="56"/>
    </row>
    <row r="320" spans="1:34" s="134" customFormat="1" ht="223.2" x14ac:dyDescent="0.25">
      <c r="A320" s="38" t="s">
        <v>1140</v>
      </c>
      <c r="B320" s="39" t="s">
        <v>41</v>
      </c>
      <c r="C320" s="39" t="s">
        <v>45</v>
      </c>
      <c r="D320" s="40" t="s">
        <v>1141</v>
      </c>
      <c r="E320" s="39" t="s">
        <v>1137</v>
      </c>
      <c r="F320" s="39" t="s">
        <v>50</v>
      </c>
      <c r="G320" s="39">
        <v>47.030299999999997</v>
      </c>
      <c r="H320" s="39" t="s">
        <v>56</v>
      </c>
      <c r="I320" s="39" t="s">
        <v>58</v>
      </c>
      <c r="J320" s="53">
        <v>38625.599999999999</v>
      </c>
      <c r="K320" s="126">
        <v>63772.800000000003</v>
      </c>
      <c r="L320" s="54">
        <v>1438</v>
      </c>
      <c r="M320" s="45">
        <f t="shared" si="29"/>
        <v>719</v>
      </c>
      <c r="N320" s="39" t="s">
        <v>67</v>
      </c>
      <c r="O320" s="38">
        <v>2</v>
      </c>
      <c r="P320" s="38">
        <v>2</v>
      </c>
      <c r="Q320" s="38">
        <v>3</v>
      </c>
      <c r="R320" s="38">
        <v>2</v>
      </c>
      <c r="S320" s="38">
        <v>1</v>
      </c>
      <c r="T320" s="40">
        <f t="shared" si="21"/>
        <v>10</v>
      </c>
      <c r="U320" s="47" t="s">
        <v>73</v>
      </c>
      <c r="V320" s="39">
        <v>420</v>
      </c>
      <c r="W320" s="39" t="s">
        <v>285</v>
      </c>
      <c r="X320" s="39" t="s">
        <v>1132</v>
      </c>
      <c r="Y320" s="49">
        <v>2</v>
      </c>
      <c r="Z320" s="49">
        <v>1</v>
      </c>
      <c r="AA320" s="49">
        <v>0</v>
      </c>
      <c r="AB320" s="49"/>
      <c r="AC320" s="40">
        <f t="shared" si="31"/>
        <v>3</v>
      </c>
      <c r="AD320" s="135">
        <f t="shared" si="30"/>
        <v>13</v>
      </c>
      <c r="AE320" s="39" t="s">
        <v>435</v>
      </c>
      <c r="AF320" s="39" t="s">
        <v>290</v>
      </c>
      <c r="AG320" s="56"/>
      <c r="AH320" s="56"/>
    </row>
    <row r="321" spans="1:34" s="134" customFormat="1" ht="167.4" x14ac:dyDescent="0.25">
      <c r="A321" s="38" t="s">
        <v>1455</v>
      </c>
      <c r="B321" s="39" t="s">
        <v>1228</v>
      </c>
      <c r="C321" s="39" t="s">
        <v>45</v>
      </c>
      <c r="D321" s="40" t="s">
        <v>1456</v>
      </c>
      <c r="E321" s="39" t="s">
        <v>1457</v>
      </c>
      <c r="F321" s="39" t="s">
        <v>1458</v>
      </c>
      <c r="G321" s="39">
        <v>15.0702</v>
      </c>
      <c r="H321" s="39" t="s">
        <v>1459</v>
      </c>
      <c r="I321" s="39" t="s">
        <v>1460</v>
      </c>
      <c r="J321" s="53">
        <v>40206.400000000001</v>
      </c>
      <c r="K321" s="126">
        <v>86777.600000000006</v>
      </c>
      <c r="L321" s="39">
        <v>4330</v>
      </c>
      <c r="M321" s="45">
        <f t="shared" si="29"/>
        <v>2165</v>
      </c>
      <c r="N321" s="39" t="s">
        <v>1231</v>
      </c>
      <c r="O321" s="38">
        <v>2</v>
      </c>
      <c r="P321" s="38">
        <v>2</v>
      </c>
      <c r="Q321" s="38">
        <v>3</v>
      </c>
      <c r="R321" s="38">
        <v>2</v>
      </c>
      <c r="S321" s="38">
        <v>1</v>
      </c>
      <c r="T321" s="40">
        <f t="shared" si="21"/>
        <v>10</v>
      </c>
      <c r="U321" s="47" t="s">
        <v>573</v>
      </c>
      <c r="V321" s="39">
        <v>960</v>
      </c>
      <c r="W321" s="39" t="s">
        <v>244</v>
      </c>
      <c r="X321" s="39" t="s">
        <v>211</v>
      </c>
      <c r="Y321" s="49">
        <v>1</v>
      </c>
      <c r="Z321" s="49">
        <v>1</v>
      </c>
      <c r="AA321" s="49">
        <v>1</v>
      </c>
      <c r="AB321" s="49"/>
      <c r="AC321" s="40">
        <f t="shared" si="31"/>
        <v>3</v>
      </c>
      <c r="AD321" s="135">
        <f t="shared" si="30"/>
        <v>13</v>
      </c>
      <c r="AE321" s="39" t="s">
        <v>435</v>
      </c>
      <c r="AF321" s="39" t="s">
        <v>1024</v>
      </c>
      <c r="AG321" s="56"/>
      <c r="AH321" s="56"/>
    </row>
    <row r="322" spans="1:34" s="134" customFormat="1" ht="111.6" x14ac:dyDescent="0.25">
      <c r="A322" s="38" t="s">
        <v>421</v>
      </c>
      <c r="B322" s="39" t="s">
        <v>40</v>
      </c>
      <c r="C322" s="39" t="s">
        <v>127</v>
      </c>
      <c r="D322" s="40" t="s">
        <v>423</v>
      </c>
      <c r="E322" s="39" t="s">
        <v>424</v>
      </c>
      <c r="F322" s="39" t="s">
        <v>425</v>
      </c>
      <c r="G322" s="39">
        <v>1</v>
      </c>
      <c r="H322" s="39" t="s">
        <v>426</v>
      </c>
      <c r="I322" s="39" t="s">
        <v>427</v>
      </c>
      <c r="J322" s="53">
        <v>28891.200000000001</v>
      </c>
      <c r="K322" s="53">
        <v>49878.400000000001</v>
      </c>
      <c r="L322" s="39">
        <v>330</v>
      </c>
      <c r="M322" s="45">
        <f t="shared" si="29"/>
        <v>165</v>
      </c>
      <c r="N322" s="39" t="s">
        <v>98</v>
      </c>
      <c r="O322" s="38">
        <v>1</v>
      </c>
      <c r="P322" s="38">
        <v>1</v>
      </c>
      <c r="Q322" s="38">
        <v>3</v>
      </c>
      <c r="R322" s="38">
        <v>2</v>
      </c>
      <c r="S322" s="38"/>
      <c r="T322" s="40">
        <f t="shared" si="21"/>
        <v>7</v>
      </c>
      <c r="U322" s="47" t="s">
        <v>432</v>
      </c>
      <c r="V322" s="39" t="s">
        <v>166</v>
      </c>
      <c r="W322" s="39" t="s">
        <v>142</v>
      </c>
      <c r="X322" s="39" t="s">
        <v>143</v>
      </c>
      <c r="Y322" s="49">
        <v>2</v>
      </c>
      <c r="Z322" s="49">
        <v>2</v>
      </c>
      <c r="AA322" s="49">
        <v>3</v>
      </c>
      <c r="AB322" s="49" t="s">
        <v>168</v>
      </c>
      <c r="AC322" s="40">
        <f t="shared" si="31"/>
        <v>7</v>
      </c>
      <c r="AD322" s="135">
        <f t="shared" si="30"/>
        <v>14</v>
      </c>
      <c r="AE322" s="39" t="s">
        <v>435</v>
      </c>
      <c r="AF322" s="39" t="s">
        <v>436</v>
      </c>
      <c r="AG322" s="56"/>
      <c r="AH322" s="56"/>
    </row>
    <row r="323" spans="1:34" s="134" customFormat="1" ht="148.80000000000001" x14ac:dyDescent="0.25">
      <c r="A323" s="38" t="s">
        <v>1461</v>
      </c>
      <c r="B323" s="39" t="s">
        <v>1228</v>
      </c>
      <c r="C323" s="39" t="s">
        <v>239</v>
      </c>
      <c r="D323" s="40" t="s">
        <v>1462</v>
      </c>
      <c r="E323" s="39" t="s">
        <v>1463</v>
      </c>
      <c r="F323" s="39" t="s">
        <v>106</v>
      </c>
      <c r="G323" s="90">
        <v>15.1303</v>
      </c>
      <c r="H323" s="39" t="s">
        <v>1464</v>
      </c>
      <c r="I323" s="39" t="s">
        <v>109</v>
      </c>
      <c r="J323" s="53">
        <v>40352</v>
      </c>
      <c r="K323" s="80">
        <v>89731.199999999997</v>
      </c>
      <c r="L323" s="45" t="s">
        <v>327</v>
      </c>
      <c r="M323" s="45">
        <f t="shared" si="29"/>
        <v>422</v>
      </c>
      <c r="N323" s="39" t="s">
        <v>1231</v>
      </c>
      <c r="O323" s="38">
        <v>2</v>
      </c>
      <c r="P323" s="38">
        <v>1</v>
      </c>
      <c r="Q323" s="38">
        <v>3</v>
      </c>
      <c r="R323" s="38">
        <v>2</v>
      </c>
      <c r="S323" s="38"/>
      <c r="T323" s="40">
        <f t="shared" si="21"/>
        <v>8</v>
      </c>
      <c r="U323" s="47" t="s">
        <v>335</v>
      </c>
      <c r="V323" s="39">
        <v>930</v>
      </c>
      <c r="W323" s="39" t="s">
        <v>244</v>
      </c>
      <c r="X323" s="39" t="s">
        <v>71</v>
      </c>
      <c r="Y323" s="49">
        <v>2</v>
      </c>
      <c r="Z323" s="49">
        <v>1</v>
      </c>
      <c r="AA323" s="49">
        <v>3</v>
      </c>
      <c r="AB323" s="49"/>
      <c r="AC323" s="40">
        <f t="shared" si="31"/>
        <v>6</v>
      </c>
      <c r="AD323" s="135">
        <f t="shared" si="30"/>
        <v>14</v>
      </c>
      <c r="AE323" s="39" t="s">
        <v>435</v>
      </c>
      <c r="AF323" s="39" t="s">
        <v>1465</v>
      </c>
      <c r="AG323" s="56"/>
      <c r="AH323" s="56"/>
    </row>
    <row r="324" spans="1:34" s="134" customFormat="1" ht="260.39999999999998" x14ac:dyDescent="0.25">
      <c r="A324" s="38" t="s">
        <v>1142</v>
      </c>
      <c r="B324" s="39" t="s">
        <v>41</v>
      </c>
      <c r="C324" s="39" t="s">
        <v>279</v>
      </c>
      <c r="D324" s="110" t="s">
        <v>1143</v>
      </c>
      <c r="E324" s="56" t="s">
        <v>1144</v>
      </c>
      <c r="F324" s="39" t="s">
        <v>1145</v>
      </c>
      <c r="G324" s="39">
        <v>52.150100000000002</v>
      </c>
      <c r="H324" s="39" t="s">
        <v>1146</v>
      </c>
      <c r="I324" s="39" t="s">
        <v>523</v>
      </c>
      <c r="J324" s="53">
        <v>28412.799999999999</v>
      </c>
      <c r="K324" s="53">
        <v>64355.199999999997</v>
      </c>
      <c r="L324" s="54">
        <v>1421</v>
      </c>
      <c r="M324" s="45">
        <f t="shared" si="29"/>
        <v>710.5</v>
      </c>
      <c r="N324" s="39" t="s">
        <v>67</v>
      </c>
      <c r="O324" s="38">
        <v>2</v>
      </c>
      <c r="P324" s="38">
        <v>2</v>
      </c>
      <c r="Q324" s="38">
        <v>3</v>
      </c>
      <c r="R324" s="38">
        <v>3</v>
      </c>
      <c r="S324" s="38">
        <v>1</v>
      </c>
      <c r="T324" s="40">
        <f t="shared" si="21"/>
        <v>11</v>
      </c>
      <c r="U324" s="47" t="s">
        <v>533</v>
      </c>
      <c r="V324" s="39">
        <v>120</v>
      </c>
      <c r="W324" s="39" t="s">
        <v>285</v>
      </c>
      <c r="X324" s="39" t="s">
        <v>1147</v>
      </c>
      <c r="Y324" s="49">
        <v>1</v>
      </c>
      <c r="Z324" s="49">
        <v>1</v>
      </c>
      <c r="AA324" s="49">
        <v>1</v>
      </c>
      <c r="AB324" s="49"/>
      <c r="AC324" s="40">
        <f t="shared" si="31"/>
        <v>3</v>
      </c>
      <c r="AD324" s="135">
        <f t="shared" si="30"/>
        <v>14</v>
      </c>
      <c r="AE324" s="39" t="s">
        <v>435</v>
      </c>
      <c r="AF324" s="39" t="s">
        <v>290</v>
      </c>
      <c r="AG324" s="56"/>
      <c r="AH324" s="56"/>
    </row>
    <row r="325" spans="1:34" s="134" customFormat="1" ht="260.39999999999998" x14ac:dyDescent="0.25">
      <c r="A325" s="38" t="s">
        <v>1466</v>
      </c>
      <c r="B325" s="39" t="s">
        <v>1228</v>
      </c>
      <c r="C325" s="39" t="s">
        <v>279</v>
      </c>
      <c r="D325" s="40" t="s">
        <v>1467</v>
      </c>
      <c r="E325" s="39" t="s">
        <v>1468</v>
      </c>
      <c r="F325" s="39" t="s">
        <v>1469</v>
      </c>
      <c r="G325" s="39">
        <v>52.040100000000002</v>
      </c>
      <c r="H325" s="39" t="s">
        <v>1146</v>
      </c>
      <c r="I325" s="39" t="s">
        <v>523</v>
      </c>
      <c r="J325" s="53">
        <v>28412</v>
      </c>
      <c r="K325" s="126">
        <v>64355.199999999997</v>
      </c>
      <c r="L325" s="39">
        <v>2516</v>
      </c>
      <c r="M325" s="45">
        <f t="shared" si="29"/>
        <v>1258</v>
      </c>
      <c r="N325" s="39" t="s">
        <v>1231</v>
      </c>
      <c r="O325" s="38">
        <v>1</v>
      </c>
      <c r="P325" s="38">
        <v>2</v>
      </c>
      <c r="Q325" s="38">
        <v>3</v>
      </c>
      <c r="R325" s="38">
        <v>3</v>
      </c>
      <c r="S325" s="38">
        <v>1</v>
      </c>
      <c r="T325" s="40">
        <f t="shared" si="21"/>
        <v>10</v>
      </c>
      <c r="U325" s="47" t="s">
        <v>533</v>
      </c>
      <c r="V325" s="39">
        <v>120</v>
      </c>
      <c r="W325" s="39" t="s">
        <v>285</v>
      </c>
      <c r="X325" s="39" t="s">
        <v>1470</v>
      </c>
      <c r="Y325" s="49">
        <v>1</v>
      </c>
      <c r="Z325" s="49">
        <v>1</v>
      </c>
      <c r="AA325" s="49">
        <v>1</v>
      </c>
      <c r="AB325" s="49"/>
      <c r="AC325" s="40">
        <f t="shared" si="31"/>
        <v>3</v>
      </c>
      <c r="AD325" s="135">
        <f t="shared" si="30"/>
        <v>13</v>
      </c>
      <c r="AE325" s="39" t="s">
        <v>435</v>
      </c>
      <c r="AF325" s="39" t="s">
        <v>1024</v>
      </c>
      <c r="AG325" s="56"/>
      <c r="AH325" s="56"/>
    </row>
    <row r="326" spans="1:34" s="134" customFormat="1" ht="204.6" x14ac:dyDescent="0.25">
      <c r="A326" s="38" t="s">
        <v>437</v>
      </c>
      <c r="B326" s="39" t="s">
        <v>40</v>
      </c>
      <c r="C326" s="39" t="s">
        <v>293</v>
      </c>
      <c r="D326" s="40" t="s">
        <v>438</v>
      </c>
      <c r="E326" s="39" t="s">
        <v>160</v>
      </c>
      <c r="F326" s="39" t="s">
        <v>271</v>
      </c>
      <c r="G326" s="39">
        <v>46.041499999999999</v>
      </c>
      <c r="H326" s="39" t="s">
        <v>272</v>
      </c>
      <c r="I326" s="39" t="s">
        <v>273</v>
      </c>
      <c r="J326" s="53">
        <v>30388.799999999999</v>
      </c>
      <c r="K326" s="53">
        <v>57200</v>
      </c>
      <c r="L326" s="39">
        <v>1563</v>
      </c>
      <c r="M326" s="45">
        <f t="shared" si="29"/>
        <v>781.5</v>
      </c>
      <c r="N326" s="39" t="s">
        <v>98</v>
      </c>
      <c r="O326" s="38">
        <v>2</v>
      </c>
      <c r="P326" s="38">
        <v>2</v>
      </c>
      <c r="Q326" s="38">
        <v>3</v>
      </c>
      <c r="R326" s="38">
        <v>3</v>
      </c>
      <c r="S326" s="38"/>
      <c r="T326" s="40">
        <f t="shared" si="21"/>
        <v>10</v>
      </c>
      <c r="U326" s="47" t="s">
        <v>284</v>
      </c>
      <c r="V326" s="39" t="s">
        <v>166</v>
      </c>
      <c r="W326" s="39" t="s">
        <v>285</v>
      </c>
      <c r="X326" s="39" t="s">
        <v>313</v>
      </c>
      <c r="Y326" s="49">
        <v>2</v>
      </c>
      <c r="Z326" s="49">
        <v>1</v>
      </c>
      <c r="AA326" s="49">
        <v>0</v>
      </c>
      <c r="AB326" s="49" t="s">
        <v>168</v>
      </c>
      <c r="AC326" s="40">
        <f t="shared" si="31"/>
        <v>3</v>
      </c>
      <c r="AD326" s="135">
        <f t="shared" si="30"/>
        <v>13</v>
      </c>
      <c r="AE326" s="39" t="s">
        <v>435</v>
      </c>
      <c r="AF326" s="39" t="s">
        <v>290</v>
      </c>
      <c r="AG326" s="56"/>
      <c r="AH326" s="56"/>
    </row>
    <row r="327" spans="1:34" s="134" customFormat="1" ht="223.2" x14ac:dyDescent="0.25">
      <c r="A327" s="38" t="s">
        <v>1148</v>
      </c>
      <c r="B327" s="39" t="s">
        <v>41</v>
      </c>
      <c r="C327" s="39" t="s">
        <v>293</v>
      </c>
      <c r="D327" s="40" t="s">
        <v>1149</v>
      </c>
      <c r="E327" s="39" t="s">
        <v>999</v>
      </c>
      <c r="F327" s="39" t="s">
        <v>1016</v>
      </c>
      <c r="G327" s="39">
        <v>46.030200000000001</v>
      </c>
      <c r="H327" s="39" t="s">
        <v>1017</v>
      </c>
      <c r="I327" s="39" t="s">
        <v>346</v>
      </c>
      <c r="J327" s="53">
        <v>44865.599999999999</v>
      </c>
      <c r="K327" s="53">
        <v>72238.399999999994</v>
      </c>
      <c r="L327" s="54">
        <v>1668</v>
      </c>
      <c r="M327" s="45">
        <f t="shared" si="29"/>
        <v>834</v>
      </c>
      <c r="N327" s="39" t="s">
        <v>67</v>
      </c>
      <c r="O327" s="38">
        <v>2</v>
      </c>
      <c r="P327" s="38">
        <v>2</v>
      </c>
      <c r="Q327" s="38">
        <v>3</v>
      </c>
      <c r="R327" s="38">
        <v>2</v>
      </c>
      <c r="S327" s="38"/>
      <c r="T327" s="40">
        <f t="shared" si="21"/>
        <v>9</v>
      </c>
      <c r="U327" s="47" t="s">
        <v>1150</v>
      </c>
      <c r="V327" s="39">
        <v>720</v>
      </c>
      <c r="W327" s="39" t="s">
        <v>244</v>
      </c>
      <c r="X327" s="39" t="s">
        <v>1003</v>
      </c>
      <c r="Y327" s="49">
        <v>2</v>
      </c>
      <c r="Z327" s="49">
        <v>1</v>
      </c>
      <c r="AA327" s="49">
        <v>2</v>
      </c>
      <c r="AB327" s="49"/>
      <c r="AC327" s="40">
        <f t="shared" si="31"/>
        <v>5</v>
      </c>
      <c r="AD327" s="135">
        <f t="shared" si="30"/>
        <v>14</v>
      </c>
      <c r="AE327" s="39" t="s">
        <v>435</v>
      </c>
      <c r="AF327" s="39" t="s">
        <v>290</v>
      </c>
      <c r="AG327" s="56"/>
      <c r="AH327" s="56"/>
    </row>
    <row r="328" spans="1:34" s="134" customFormat="1" ht="223.2" x14ac:dyDescent="0.25">
      <c r="A328" s="38" t="s">
        <v>1151</v>
      </c>
      <c r="B328" s="39" t="s">
        <v>41</v>
      </c>
      <c r="C328" s="39" t="s">
        <v>293</v>
      </c>
      <c r="D328" s="40" t="s">
        <v>1152</v>
      </c>
      <c r="E328" s="39" t="s">
        <v>999</v>
      </c>
      <c r="F328" s="39" t="s">
        <v>985</v>
      </c>
      <c r="G328" s="39">
        <v>46.0503</v>
      </c>
      <c r="H328" s="39" t="s">
        <v>325</v>
      </c>
      <c r="I328" s="39" t="s">
        <v>186</v>
      </c>
      <c r="J328" s="53">
        <v>37627.199999999997</v>
      </c>
      <c r="K328" s="126">
        <v>63606.400000000001</v>
      </c>
      <c r="L328" s="39">
        <v>1397</v>
      </c>
      <c r="M328" s="45">
        <f t="shared" si="29"/>
        <v>698.5</v>
      </c>
      <c r="N328" s="39" t="s">
        <v>67</v>
      </c>
      <c r="O328" s="38">
        <v>2</v>
      </c>
      <c r="P328" s="38">
        <v>2</v>
      </c>
      <c r="Q328" s="38">
        <v>3</v>
      </c>
      <c r="R328" s="38">
        <v>2</v>
      </c>
      <c r="S328" s="38"/>
      <c r="T328" s="40">
        <f t="shared" si="21"/>
        <v>9</v>
      </c>
      <c r="U328" s="47" t="s">
        <v>284</v>
      </c>
      <c r="V328" s="39">
        <v>720</v>
      </c>
      <c r="W328" s="39" t="s">
        <v>244</v>
      </c>
      <c r="X328" s="39" t="s">
        <v>1003</v>
      </c>
      <c r="Y328" s="49">
        <v>2</v>
      </c>
      <c r="Z328" s="49">
        <v>1</v>
      </c>
      <c r="AA328" s="49">
        <v>2</v>
      </c>
      <c r="AB328" s="49"/>
      <c r="AC328" s="40">
        <f t="shared" si="31"/>
        <v>5</v>
      </c>
      <c r="AD328" s="135">
        <f t="shared" si="30"/>
        <v>14</v>
      </c>
      <c r="AE328" s="39" t="s">
        <v>435</v>
      </c>
      <c r="AF328" s="39" t="s">
        <v>290</v>
      </c>
      <c r="AG328" s="56"/>
      <c r="AH328" s="56"/>
    </row>
    <row r="329" spans="1:34" s="134" customFormat="1" ht="223.2" x14ac:dyDescent="0.25">
      <c r="A329" s="38" t="s">
        <v>1153</v>
      </c>
      <c r="B329" s="39" t="s">
        <v>41</v>
      </c>
      <c r="C329" s="39" t="s">
        <v>293</v>
      </c>
      <c r="D329" s="40" t="s">
        <v>1154</v>
      </c>
      <c r="E329" s="39" t="s">
        <v>999</v>
      </c>
      <c r="F329" s="39" t="s">
        <v>1016</v>
      </c>
      <c r="G329" s="39">
        <v>46.030200000000001</v>
      </c>
      <c r="H329" s="39" t="s">
        <v>1017</v>
      </c>
      <c r="I329" s="39" t="s">
        <v>346</v>
      </c>
      <c r="J329" s="53">
        <v>44865.599999999999</v>
      </c>
      <c r="K329" s="53">
        <v>72238.399999999994</v>
      </c>
      <c r="L329" s="54">
        <v>1668</v>
      </c>
      <c r="M329" s="45">
        <f t="shared" si="29"/>
        <v>834</v>
      </c>
      <c r="N329" s="39" t="s">
        <v>67</v>
      </c>
      <c r="O329" s="38">
        <v>2</v>
      </c>
      <c r="P329" s="38">
        <v>2</v>
      </c>
      <c r="Q329" s="38">
        <v>3</v>
      </c>
      <c r="R329" s="38">
        <v>2</v>
      </c>
      <c r="S329" s="38"/>
      <c r="T329" s="40">
        <f t="shared" si="21"/>
        <v>9</v>
      </c>
      <c r="U329" s="47" t="s">
        <v>284</v>
      </c>
      <c r="V329" s="39">
        <v>720</v>
      </c>
      <c r="W329" s="39" t="s">
        <v>244</v>
      </c>
      <c r="X329" s="39" t="s">
        <v>1003</v>
      </c>
      <c r="Y329" s="49">
        <v>2</v>
      </c>
      <c r="Z329" s="49">
        <v>1</v>
      </c>
      <c r="AA329" s="49">
        <v>2</v>
      </c>
      <c r="AB329" s="49"/>
      <c r="AC329" s="40">
        <f t="shared" si="31"/>
        <v>5</v>
      </c>
      <c r="AD329" s="135">
        <f t="shared" si="30"/>
        <v>14</v>
      </c>
      <c r="AE329" s="39" t="s">
        <v>435</v>
      </c>
      <c r="AF329" s="39" t="s">
        <v>290</v>
      </c>
      <c r="AG329" s="56"/>
      <c r="AH329" s="56"/>
    </row>
    <row r="330" spans="1:34" s="134" customFormat="1" ht="223.2" x14ac:dyDescent="0.25">
      <c r="A330" s="38" t="s">
        <v>1155</v>
      </c>
      <c r="B330" s="39" t="s">
        <v>41</v>
      </c>
      <c r="C330" s="39" t="s">
        <v>293</v>
      </c>
      <c r="D330" s="40" t="s">
        <v>1156</v>
      </c>
      <c r="E330" s="39" t="s">
        <v>999</v>
      </c>
      <c r="F330" s="39" t="s">
        <v>1157</v>
      </c>
      <c r="G330" s="39">
        <v>47.010300000000001</v>
      </c>
      <c r="H330" s="39" t="s">
        <v>1158</v>
      </c>
      <c r="I330" s="39" t="s">
        <v>1159</v>
      </c>
      <c r="J330" s="53">
        <v>37481.599999999999</v>
      </c>
      <c r="K330" s="53">
        <v>61963.199999999997</v>
      </c>
      <c r="L330" s="54">
        <v>699</v>
      </c>
      <c r="M330" s="45">
        <f t="shared" si="29"/>
        <v>349.5</v>
      </c>
      <c r="N330" s="39" t="s">
        <v>67</v>
      </c>
      <c r="O330" s="38">
        <v>2</v>
      </c>
      <c r="P330" s="38">
        <v>1</v>
      </c>
      <c r="Q330" s="38">
        <v>3</v>
      </c>
      <c r="R330" s="38">
        <v>2</v>
      </c>
      <c r="S330" s="38"/>
      <c r="T330" s="40">
        <f t="shared" si="21"/>
        <v>8</v>
      </c>
      <c r="U330" s="47" t="s">
        <v>1160</v>
      </c>
      <c r="V330" s="39">
        <v>540</v>
      </c>
      <c r="W330" s="39" t="s">
        <v>244</v>
      </c>
      <c r="X330" s="39" t="s">
        <v>1003</v>
      </c>
      <c r="Y330" s="49">
        <v>2</v>
      </c>
      <c r="Z330" s="49">
        <v>2</v>
      </c>
      <c r="AA330" s="49">
        <v>2</v>
      </c>
      <c r="AB330" s="49"/>
      <c r="AC330" s="40">
        <f t="shared" si="31"/>
        <v>6</v>
      </c>
      <c r="AD330" s="135">
        <f t="shared" si="30"/>
        <v>14</v>
      </c>
      <c r="AE330" s="39" t="s">
        <v>435</v>
      </c>
      <c r="AF330" s="39" t="s">
        <v>290</v>
      </c>
      <c r="AG330" s="56"/>
      <c r="AH330" s="56"/>
    </row>
    <row r="331" spans="1:34" s="134" customFormat="1" ht="223.2" x14ac:dyDescent="0.25">
      <c r="A331" s="38" t="s">
        <v>1161</v>
      </c>
      <c r="B331" s="39" t="s">
        <v>41</v>
      </c>
      <c r="C331" s="39" t="s">
        <v>293</v>
      </c>
      <c r="D331" s="40" t="s">
        <v>1162</v>
      </c>
      <c r="E331" s="39" t="s">
        <v>999</v>
      </c>
      <c r="F331" s="39" t="s">
        <v>1016</v>
      </c>
      <c r="G331" s="39">
        <v>46.030200000000001</v>
      </c>
      <c r="H331" s="39" t="s">
        <v>1017</v>
      </c>
      <c r="I331" s="39" t="s">
        <v>346</v>
      </c>
      <c r="J331" s="53">
        <v>44865.599999999999</v>
      </c>
      <c r="K331" s="53">
        <v>72238.399999999994</v>
      </c>
      <c r="L331" s="54">
        <v>1668</v>
      </c>
      <c r="M331" s="45">
        <f t="shared" si="29"/>
        <v>834</v>
      </c>
      <c r="N331" s="39" t="s">
        <v>67</v>
      </c>
      <c r="O331" s="38">
        <v>2</v>
      </c>
      <c r="P331" s="38">
        <v>2</v>
      </c>
      <c r="Q331" s="38">
        <v>3</v>
      </c>
      <c r="R331" s="38">
        <v>2</v>
      </c>
      <c r="S331" s="38"/>
      <c r="T331" s="40">
        <f t="shared" si="21"/>
        <v>9</v>
      </c>
      <c r="U331" s="47" t="s">
        <v>1163</v>
      </c>
      <c r="V331" s="39">
        <v>720</v>
      </c>
      <c r="W331" s="39" t="s">
        <v>244</v>
      </c>
      <c r="X331" s="39" t="s">
        <v>1003</v>
      </c>
      <c r="Y331" s="49">
        <v>2</v>
      </c>
      <c r="Z331" s="49">
        <v>1</v>
      </c>
      <c r="AA331" s="49">
        <v>1</v>
      </c>
      <c r="AB331" s="49"/>
      <c r="AC331" s="40">
        <f t="shared" si="31"/>
        <v>4</v>
      </c>
      <c r="AD331" s="135">
        <f t="shared" si="30"/>
        <v>13</v>
      </c>
      <c r="AE331" s="39" t="s">
        <v>435</v>
      </c>
      <c r="AF331" s="39" t="s">
        <v>290</v>
      </c>
      <c r="AG331" s="56"/>
      <c r="AH331" s="56"/>
    </row>
    <row r="332" spans="1:34" s="134" customFormat="1" ht="167.4" x14ac:dyDescent="0.25">
      <c r="A332" s="38" t="s">
        <v>1164</v>
      </c>
      <c r="B332" s="39" t="s">
        <v>41</v>
      </c>
      <c r="C332" s="39" t="s">
        <v>293</v>
      </c>
      <c r="D332" s="40" t="s">
        <v>1165</v>
      </c>
      <c r="E332" s="39" t="s">
        <v>1166</v>
      </c>
      <c r="F332" s="39" t="s">
        <v>571</v>
      </c>
      <c r="G332" s="39">
        <v>47.020099999999999</v>
      </c>
      <c r="H332" s="39" t="s">
        <v>310</v>
      </c>
      <c r="I332" s="39" t="s">
        <v>186</v>
      </c>
      <c r="J332" s="53">
        <v>39395.199999999997</v>
      </c>
      <c r="K332" s="53">
        <v>72758.399999999994</v>
      </c>
      <c r="L332" s="54">
        <v>1789</v>
      </c>
      <c r="M332" s="45">
        <f t="shared" si="29"/>
        <v>894.5</v>
      </c>
      <c r="N332" s="39" t="s">
        <v>67</v>
      </c>
      <c r="O332" s="38">
        <v>2</v>
      </c>
      <c r="P332" s="38">
        <v>2</v>
      </c>
      <c r="Q332" s="38">
        <v>3</v>
      </c>
      <c r="R332" s="38">
        <v>2</v>
      </c>
      <c r="S332" s="38"/>
      <c r="T332" s="40">
        <f t="shared" si="21"/>
        <v>9</v>
      </c>
      <c r="U332" s="47" t="s">
        <v>573</v>
      </c>
      <c r="V332" s="39">
        <v>450</v>
      </c>
      <c r="W332" s="39" t="s">
        <v>244</v>
      </c>
      <c r="X332" s="39" t="s">
        <v>1132</v>
      </c>
      <c r="Y332" s="49">
        <v>1</v>
      </c>
      <c r="Z332" s="49">
        <v>3</v>
      </c>
      <c r="AA332" s="49">
        <v>0</v>
      </c>
      <c r="AB332" s="49"/>
      <c r="AC332" s="40">
        <f t="shared" si="31"/>
        <v>4</v>
      </c>
      <c r="AD332" s="135">
        <f t="shared" si="30"/>
        <v>13</v>
      </c>
      <c r="AE332" s="39" t="s">
        <v>435</v>
      </c>
      <c r="AF332" s="39" t="s">
        <v>290</v>
      </c>
      <c r="AG332" s="56"/>
      <c r="AH332" s="56"/>
    </row>
    <row r="333" spans="1:34" s="134" customFormat="1" ht="148.80000000000001" x14ac:dyDescent="0.25">
      <c r="A333" s="38" t="s">
        <v>1471</v>
      </c>
      <c r="B333" s="39" t="s">
        <v>1228</v>
      </c>
      <c r="C333" s="39" t="s">
        <v>293</v>
      </c>
      <c r="D333" s="40" t="s">
        <v>1472</v>
      </c>
      <c r="E333" s="39" t="s">
        <v>1427</v>
      </c>
      <c r="F333" s="39" t="s">
        <v>992</v>
      </c>
      <c r="G333" s="39">
        <v>49.020200000000003</v>
      </c>
      <c r="H333" s="39" t="s">
        <v>993</v>
      </c>
      <c r="I333" s="39" t="s">
        <v>994</v>
      </c>
      <c r="J333" s="53">
        <v>39395.199999999997</v>
      </c>
      <c r="K333" s="126">
        <v>72758.399999999994</v>
      </c>
      <c r="L333" s="54">
        <v>2008</v>
      </c>
      <c r="M333" s="45">
        <f t="shared" si="29"/>
        <v>1004</v>
      </c>
      <c r="N333" s="39" t="s">
        <v>1231</v>
      </c>
      <c r="O333" s="38">
        <v>2</v>
      </c>
      <c r="P333" s="38">
        <v>2</v>
      </c>
      <c r="Q333" s="38">
        <v>3</v>
      </c>
      <c r="R333" s="38">
        <v>2</v>
      </c>
      <c r="S333" s="38"/>
      <c r="T333" s="40">
        <f t="shared" si="21"/>
        <v>9</v>
      </c>
      <c r="U333" s="47" t="s">
        <v>573</v>
      </c>
      <c r="V333" s="39">
        <v>300</v>
      </c>
      <c r="W333" s="39" t="s">
        <v>70</v>
      </c>
      <c r="X333" s="39" t="s">
        <v>1147</v>
      </c>
      <c r="Y333" s="49">
        <v>1</v>
      </c>
      <c r="Z333" s="49">
        <v>3</v>
      </c>
      <c r="AA333" s="49">
        <v>1</v>
      </c>
      <c r="AB333" s="49"/>
      <c r="AC333" s="40">
        <f t="shared" si="31"/>
        <v>5</v>
      </c>
      <c r="AD333" s="135">
        <f t="shared" si="30"/>
        <v>14</v>
      </c>
      <c r="AE333" s="39" t="s">
        <v>435</v>
      </c>
      <c r="AF333" s="39" t="s">
        <v>1024</v>
      </c>
      <c r="AG333" s="56"/>
      <c r="AH333" s="56"/>
    </row>
    <row r="334" spans="1:34" s="134" customFormat="1" ht="130.19999999999999" x14ac:dyDescent="0.25">
      <c r="A334" s="38" t="s">
        <v>1473</v>
      </c>
      <c r="B334" s="39" t="s">
        <v>1228</v>
      </c>
      <c r="C334" s="39" t="s">
        <v>464</v>
      </c>
      <c r="D334" s="40" t="s">
        <v>1474</v>
      </c>
      <c r="E334" s="39" t="s">
        <v>1367</v>
      </c>
      <c r="F334" s="39" t="s">
        <v>1475</v>
      </c>
      <c r="G334" s="39">
        <v>46.030299999999997</v>
      </c>
      <c r="H334" s="39" t="s">
        <v>1476</v>
      </c>
      <c r="I334" s="39" t="s">
        <v>1477</v>
      </c>
      <c r="J334" s="53">
        <v>44850.6</v>
      </c>
      <c r="K334" s="126">
        <v>72238.399999999994</v>
      </c>
      <c r="L334" s="39">
        <v>357</v>
      </c>
      <c r="M334" s="45">
        <f t="shared" si="29"/>
        <v>178.5</v>
      </c>
      <c r="N334" s="39" t="s">
        <v>1231</v>
      </c>
      <c r="O334" s="38">
        <v>2</v>
      </c>
      <c r="P334" s="38">
        <v>1</v>
      </c>
      <c r="Q334" s="38">
        <v>3</v>
      </c>
      <c r="R334" s="38">
        <v>2</v>
      </c>
      <c r="S334" s="38"/>
      <c r="T334" s="40">
        <f t="shared" si="21"/>
        <v>8</v>
      </c>
      <c r="U334" s="47" t="s">
        <v>573</v>
      </c>
      <c r="V334" s="39">
        <v>90</v>
      </c>
      <c r="W334" s="39" t="s">
        <v>70</v>
      </c>
      <c r="X334" s="39" t="s">
        <v>71</v>
      </c>
      <c r="Y334" s="49">
        <v>1</v>
      </c>
      <c r="Z334" s="49">
        <v>2</v>
      </c>
      <c r="AA334" s="49">
        <v>2</v>
      </c>
      <c r="AB334" s="49"/>
      <c r="AC334" s="40">
        <f t="shared" si="31"/>
        <v>5</v>
      </c>
      <c r="AD334" s="135">
        <f t="shared" si="30"/>
        <v>13</v>
      </c>
      <c r="AE334" s="39" t="s">
        <v>435</v>
      </c>
      <c r="AF334" s="39" t="s">
        <v>1478</v>
      </c>
      <c r="AG334" s="56"/>
      <c r="AH334" s="56"/>
    </row>
    <row r="335" spans="1:34" s="134" customFormat="1" ht="167.4" x14ac:dyDescent="0.25">
      <c r="A335" s="38" t="s">
        <v>1167</v>
      </c>
      <c r="B335" s="39" t="s">
        <v>41</v>
      </c>
      <c r="C335" s="39" t="s">
        <v>369</v>
      </c>
      <c r="D335" s="40" t="s">
        <v>1168</v>
      </c>
      <c r="E335" s="39" t="s">
        <v>999</v>
      </c>
      <c r="F335" s="39" t="s">
        <v>1169</v>
      </c>
      <c r="G335" s="90">
        <v>12.040100000000001</v>
      </c>
      <c r="H335" s="39" t="s">
        <v>1170</v>
      </c>
      <c r="I335" s="39" t="s">
        <v>635</v>
      </c>
      <c r="J335" s="53">
        <f>11.4905725668*2080</f>
        <v>23900.390938943998</v>
      </c>
      <c r="K335" s="80">
        <v>41974.400000000001</v>
      </c>
      <c r="L335" s="45" t="s">
        <v>638</v>
      </c>
      <c r="M335" s="45">
        <f t="shared" si="29"/>
        <v>936</v>
      </c>
      <c r="N335" s="39" t="s">
        <v>67</v>
      </c>
      <c r="O335" s="38">
        <v>1</v>
      </c>
      <c r="P335" s="38">
        <v>2</v>
      </c>
      <c r="Q335" s="38">
        <v>3</v>
      </c>
      <c r="R335" s="38">
        <v>2</v>
      </c>
      <c r="S335" s="38"/>
      <c r="T335" s="40">
        <f t="shared" si="21"/>
        <v>8</v>
      </c>
      <c r="U335" s="47" t="s">
        <v>640</v>
      </c>
      <c r="V335" s="39">
        <v>1150</v>
      </c>
      <c r="W335" s="39" t="s">
        <v>142</v>
      </c>
      <c r="X335" s="39" t="s">
        <v>1171</v>
      </c>
      <c r="Y335" s="49">
        <v>2</v>
      </c>
      <c r="Z335" s="49">
        <v>1</v>
      </c>
      <c r="AA335" s="49">
        <v>2</v>
      </c>
      <c r="AB335" s="49"/>
      <c r="AC335" s="40">
        <f t="shared" si="31"/>
        <v>5</v>
      </c>
      <c r="AD335" s="135">
        <f t="shared" si="30"/>
        <v>13</v>
      </c>
      <c r="AE335" s="39" t="s">
        <v>435</v>
      </c>
      <c r="AF335" s="39" t="s">
        <v>1067</v>
      </c>
      <c r="AG335" s="56"/>
      <c r="AH335" s="56"/>
    </row>
    <row r="336" spans="1:34" s="134" customFormat="1" ht="167.4" x14ac:dyDescent="0.25">
      <c r="A336" s="38" t="s">
        <v>1172</v>
      </c>
      <c r="B336" s="39" t="s">
        <v>41</v>
      </c>
      <c r="C336" s="39" t="s">
        <v>369</v>
      </c>
      <c r="D336" s="40" t="s">
        <v>1173</v>
      </c>
      <c r="E336" s="39" t="s">
        <v>999</v>
      </c>
      <c r="F336" s="39" t="s">
        <v>1174</v>
      </c>
      <c r="G336" s="39">
        <v>12.040900000000001</v>
      </c>
      <c r="H336" s="39" t="s">
        <v>1175</v>
      </c>
      <c r="I336" s="39" t="s">
        <v>635</v>
      </c>
      <c r="J336" s="53">
        <v>23275.200000000001</v>
      </c>
      <c r="K336" s="53">
        <v>41974.400000000001</v>
      </c>
      <c r="L336" s="45" t="s">
        <v>1176</v>
      </c>
      <c r="M336" s="45">
        <f t="shared" si="29"/>
        <v>84.5</v>
      </c>
      <c r="N336" s="39" t="s">
        <v>67</v>
      </c>
      <c r="O336" s="38">
        <v>1</v>
      </c>
      <c r="P336" s="38">
        <v>1</v>
      </c>
      <c r="Q336" s="38">
        <v>3</v>
      </c>
      <c r="R336" s="38">
        <v>2</v>
      </c>
      <c r="S336" s="38"/>
      <c r="T336" s="40">
        <f t="shared" si="21"/>
        <v>7</v>
      </c>
      <c r="U336" s="47" t="s">
        <v>1177</v>
      </c>
      <c r="V336" s="39">
        <v>600</v>
      </c>
      <c r="W336" s="39" t="s">
        <v>142</v>
      </c>
      <c r="X336" s="39" t="s">
        <v>1171</v>
      </c>
      <c r="Y336" s="49">
        <v>2</v>
      </c>
      <c r="Z336" s="49">
        <v>2</v>
      </c>
      <c r="AA336" s="49">
        <v>2</v>
      </c>
      <c r="AB336" s="49"/>
      <c r="AC336" s="40">
        <f t="shared" si="31"/>
        <v>6</v>
      </c>
      <c r="AD336" s="135">
        <f t="shared" si="30"/>
        <v>13</v>
      </c>
      <c r="AE336" s="39" t="s">
        <v>435</v>
      </c>
      <c r="AF336" s="39" t="s">
        <v>1067</v>
      </c>
      <c r="AG336" s="56"/>
      <c r="AH336" s="56"/>
    </row>
    <row r="337" spans="1:34" s="134" customFormat="1" ht="167.4" x14ac:dyDescent="0.25">
      <c r="A337" s="38" t="s">
        <v>1178</v>
      </c>
      <c r="B337" s="39" t="s">
        <v>41</v>
      </c>
      <c r="C337" s="39" t="s">
        <v>369</v>
      </c>
      <c r="D337" s="40" t="s">
        <v>1179</v>
      </c>
      <c r="E337" s="39" t="s">
        <v>999</v>
      </c>
      <c r="F337" s="39" t="s">
        <v>1180</v>
      </c>
      <c r="G337" s="39">
        <v>12.041</v>
      </c>
      <c r="H337" s="39" t="s">
        <v>1181</v>
      </c>
      <c r="I337" s="39" t="s">
        <v>635</v>
      </c>
      <c r="J337" s="53">
        <v>23275.200000000001</v>
      </c>
      <c r="K337" s="53">
        <v>41974.400000000001</v>
      </c>
      <c r="L337" s="39">
        <v>124</v>
      </c>
      <c r="M337" s="45">
        <f t="shared" si="29"/>
        <v>62</v>
      </c>
      <c r="N337" s="39" t="s">
        <v>67</v>
      </c>
      <c r="O337" s="38">
        <v>1</v>
      </c>
      <c r="P337" s="38">
        <v>1</v>
      </c>
      <c r="Q337" s="38">
        <v>3</v>
      </c>
      <c r="R337" s="38">
        <v>2</v>
      </c>
      <c r="S337" s="38"/>
      <c r="T337" s="40">
        <f t="shared" si="21"/>
        <v>7</v>
      </c>
      <c r="U337" s="47" t="s">
        <v>640</v>
      </c>
      <c r="V337" s="39">
        <v>210</v>
      </c>
      <c r="W337" s="39" t="s">
        <v>142</v>
      </c>
      <c r="X337" s="39" t="s">
        <v>1182</v>
      </c>
      <c r="Y337" s="49">
        <v>1</v>
      </c>
      <c r="Z337" s="49">
        <v>3</v>
      </c>
      <c r="AA337" s="49">
        <v>2</v>
      </c>
      <c r="AB337" s="49"/>
      <c r="AC337" s="40">
        <f t="shared" si="31"/>
        <v>6</v>
      </c>
      <c r="AD337" s="135">
        <f t="shared" si="30"/>
        <v>13</v>
      </c>
      <c r="AE337" s="39" t="s">
        <v>435</v>
      </c>
      <c r="AF337" s="39" t="s">
        <v>1067</v>
      </c>
      <c r="AG337" s="56"/>
      <c r="AH337" s="56"/>
    </row>
    <row r="338" spans="1:34" s="134" customFormat="1" ht="204.6" x14ac:dyDescent="0.25">
      <c r="A338" s="38" t="s">
        <v>1183</v>
      </c>
      <c r="B338" s="39" t="s">
        <v>41</v>
      </c>
      <c r="C338" s="39" t="s">
        <v>369</v>
      </c>
      <c r="D338" s="110" t="s">
        <v>1184</v>
      </c>
      <c r="E338" s="39" t="s">
        <v>1047</v>
      </c>
      <c r="F338" s="39" t="s">
        <v>1185</v>
      </c>
      <c r="G338" s="39">
        <v>51.090400000000002</v>
      </c>
      <c r="H338" s="39" t="s">
        <v>1186</v>
      </c>
      <c r="I338" s="39" t="s">
        <v>1187</v>
      </c>
      <c r="J338" s="53">
        <v>35859.199999999997</v>
      </c>
      <c r="K338" s="126">
        <v>72592</v>
      </c>
      <c r="L338" s="54">
        <v>279</v>
      </c>
      <c r="M338" s="45">
        <f t="shared" si="29"/>
        <v>139.5</v>
      </c>
      <c r="N338" s="39" t="s">
        <v>67</v>
      </c>
      <c r="O338" s="38">
        <v>2</v>
      </c>
      <c r="P338" s="38">
        <v>1</v>
      </c>
      <c r="Q338" s="38">
        <v>3</v>
      </c>
      <c r="R338" s="38">
        <v>3</v>
      </c>
      <c r="S338" s="38">
        <v>1</v>
      </c>
      <c r="T338" s="40">
        <f t="shared" si="21"/>
        <v>10</v>
      </c>
      <c r="U338" s="47" t="s">
        <v>1049</v>
      </c>
      <c r="V338" s="39">
        <v>1170</v>
      </c>
      <c r="W338" s="39" t="s">
        <v>142</v>
      </c>
      <c r="X338" s="39" t="s">
        <v>853</v>
      </c>
      <c r="Y338" s="49">
        <v>1</v>
      </c>
      <c r="Z338" s="49">
        <v>1</v>
      </c>
      <c r="AA338" s="49">
        <v>1</v>
      </c>
      <c r="AB338" s="49"/>
      <c r="AC338" s="40">
        <f t="shared" si="31"/>
        <v>3</v>
      </c>
      <c r="AD338" s="135">
        <f t="shared" si="30"/>
        <v>13</v>
      </c>
      <c r="AE338" s="39" t="s">
        <v>435</v>
      </c>
      <c r="AF338" s="39" t="s">
        <v>1024</v>
      </c>
      <c r="AG338" s="56"/>
      <c r="AH338" s="56"/>
    </row>
    <row r="339" spans="1:34" s="134" customFormat="1" ht="167.4" x14ac:dyDescent="0.25">
      <c r="A339" s="38" t="s">
        <v>1188</v>
      </c>
      <c r="B339" s="39" t="s">
        <v>41</v>
      </c>
      <c r="C339" s="39" t="s">
        <v>369</v>
      </c>
      <c r="D339" s="40" t="s">
        <v>1189</v>
      </c>
      <c r="E339" s="39" t="s">
        <v>1190</v>
      </c>
      <c r="F339" s="39" t="s">
        <v>850</v>
      </c>
      <c r="G339" s="39">
        <v>51.091099999999997</v>
      </c>
      <c r="H339" s="39" t="s">
        <v>851</v>
      </c>
      <c r="I339" s="39" t="s">
        <v>374</v>
      </c>
      <c r="J339" s="53">
        <v>35859.199999999997</v>
      </c>
      <c r="K339" s="53">
        <v>72592</v>
      </c>
      <c r="L339" s="54">
        <v>4772</v>
      </c>
      <c r="M339" s="45">
        <f t="shared" si="29"/>
        <v>2386</v>
      </c>
      <c r="N339" s="39" t="s">
        <v>67</v>
      </c>
      <c r="O339" s="38">
        <v>1</v>
      </c>
      <c r="P339" s="38">
        <v>2</v>
      </c>
      <c r="Q339" s="38">
        <v>3</v>
      </c>
      <c r="R339" s="38">
        <v>3</v>
      </c>
      <c r="S339" s="38">
        <v>1</v>
      </c>
      <c r="T339" s="40">
        <f t="shared" si="21"/>
        <v>10</v>
      </c>
      <c r="U339" s="47" t="s">
        <v>852</v>
      </c>
      <c r="V339" s="39">
        <v>1600</v>
      </c>
      <c r="W339" s="39" t="s">
        <v>142</v>
      </c>
      <c r="X339" s="39" t="s">
        <v>853</v>
      </c>
      <c r="Y339" s="49">
        <v>2</v>
      </c>
      <c r="Z339" s="49">
        <v>1</v>
      </c>
      <c r="AA339" s="49">
        <v>1</v>
      </c>
      <c r="AB339" s="49"/>
      <c r="AC339" s="40">
        <f t="shared" si="31"/>
        <v>4</v>
      </c>
      <c r="AD339" s="135">
        <f t="shared" si="30"/>
        <v>14</v>
      </c>
      <c r="AE339" s="39" t="s">
        <v>435</v>
      </c>
      <c r="AF339" s="39" t="s">
        <v>1024</v>
      </c>
      <c r="AG339" s="56"/>
      <c r="AH339" s="56"/>
    </row>
    <row r="340" spans="1:34" s="134" customFormat="1" ht="186" x14ac:dyDescent="0.25">
      <c r="A340" s="38" t="s">
        <v>1479</v>
      </c>
      <c r="B340" s="39" t="s">
        <v>1228</v>
      </c>
      <c r="C340" s="39" t="s">
        <v>369</v>
      </c>
      <c r="D340" s="40" t="s">
        <v>1480</v>
      </c>
      <c r="E340" s="39" t="s">
        <v>1481</v>
      </c>
      <c r="F340" s="39" t="s">
        <v>1169</v>
      </c>
      <c r="G340" s="39">
        <v>12.040699999999999</v>
      </c>
      <c r="H340" s="39" t="s">
        <v>1482</v>
      </c>
      <c r="I340" s="39" t="s">
        <v>635</v>
      </c>
      <c r="J340" s="53">
        <v>35859.199999999997</v>
      </c>
      <c r="K340" s="53">
        <v>72592</v>
      </c>
      <c r="L340" s="39">
        <v>1872</v>
      </c>
      <c r="M340" s="45">
        <f t="shared" si="29"/>
        <v>936</v>
      </c>
      <c r="N340" s="39" t="s">
        <v>1231</v>
      </c>
      <c r="O340" s="38">
        <v>1</v>
      </c>
      <c r="P340" s="38">
        <v>2</v>
      </c>
      <c r="Q340" s="38">
        <v>3</v>
      </c>
      <c r="R340" s="38">
        <v>2</v>
      </c>
      <c r="S340" s="38">
        <v>1</v>
      </c>
      <c r="T340" s="40">
        <f t="shared" si="21"/>
        <v>9</v>
      </c>
      <c r="U340" s="47" t="s">
        <v>640</v>
      </c>
      <c r="V340" s="39">
        <v>900</v>
      </c>
      <c r="W340" s="39" t="s">
        <v>244</v>
      </c>
      <c r="X340" s="39" t="s">
        <v>1023</v>
      </c>
      <c r="Y340" s="49">
        <v>2</v>
      </c>
      <c r="Z340" s="49">
        <v>2</v>
      </c>
      <c r="AA340" s="49">
        <v>1</v>
      </c>
      <c r="AB340" s="49"/>
      <c r="AC340" s="40">
        <f t="shared" si="31"/>
        <v>5</v>
      </c>
      <c r="AD340" s="135">
        <f t="shared" si="30"/>
        <v>14</v>
      </c>
      <c r="AE340" s="39" t="s">
        <v>435</v>
      </c>
      <c r="AF340" s="39" t="s">
        <v>1400</v>
      </c>
      <c r="AG340" s="56"/>
      <c r="AH340" s="56"/>
    </row>
    <row r="341" spans="1:34" s="134" customFormat="1" ht="167.4" x14ac:dyDescent="0.25">
      <c r="A341" s="38" t="s">
        <v>1483</v>
      </c>
      <c r="B341" s="39" t="s">
        <v>1228</v>
      </c>
      <c r="C341" s="39" t="s">
        <v>369</v>
      </c>
      <c r="D341" s="40" t="s">
        <v>1484</v>
      </c>
      <c r="E341" s="39" t="s">
        <v>1287</v>
      </c>
      <c r="F341" s="39" t="s">
        <v>1169</v>
      </c>
      <c r="G341" s="39">
        <v>12.040699999999999</v>
      </c>
      <c r="H341" s="39" t="s">
        <v>1482</v>
      </c>
      <c r="I341" s="39" t="s">
        <v>635</v>
      </c>
      <c r="J341" s="53">
        <v>35859</v>
      </c>
      <c r="K341" s="53">
        <v>54246.400000000001</v>
      </c>
      <c r="L341" s="39">
        <v>1872</v>
      </c>
      <c r="M341" s="45">
        <f t="shared" si="29"/>
        <v>936</v>
      </c>
      <c r="N341" s="39" t="s">
        <v>1231</v>
      </c>
      <c r="O341" s="38">
        <v>1</v>
      </c>
      <c r="P341" s="38">
        <v>2</v>
      </c>
      <c r="Q341" s="38">
        <v>3</v>
      </c>
      <c r="R341" s="38">
        <v>2</v>
      </c>
      <c r="S341" s="38">
        <v>1</v>
      </c>
      <c r="T341" s="40">
        <f t="shared" si="21"/>
        <v>9</v>
      </c>
      <c r="U341" s="47" t="s">
        <v>640</v>
      </c>
      <c r="V341" s="39">
        <v>1005</v>
      </c>
      <c r="W341" s="39" t="s">
        <v>244</v>
      </c>
      <c r="X341" s="39" t="s">
        <v>71</v>
      </c>
      <c r="Y341" s="49">
        <v>2</v>
      </c>
      <c r="Z341" s="49">
        <v>2</v>
      </c>
      <c r="AA341" s="49">
        <v>1</v>
      </c>
      <c r="AB341" s="49"/>
      <c r="AC341" s="40">
        <f t="shared" si="31"/>
        <v>5</v>
      </c>
      <c r="AD341" s="135">
        <f t="shared" si="30"/>
        <v>14</v>
      </c>
      <c r="AE341" s="39" t="s">
        <v>435</v>
      </c>
      <c r="AF341" s="39" t="s">
        <v>1400</v>
      </c>
      <c r="AG341" s="56"/>
      <c r="AH341" s="56"/>
    </row>
    <row r="342" spans="1:34" s="134" customFormat="1" ht="167.4" x14ac:dyDescent="0.25">
      <c r="A342" s="38" t="s">
        <v>1191</v>
      </c>
      <c r="B342" s="39" t="s">
        <v>41</v>
      </c>
      <c r="C342" s="39" t="s">
        <v>402</v>
      </c>
      <c r="D342" s="40" t="s">
        <v>1192</v>
      </c>
      <c r="E342" s="39" t="s">
        <v>1193</v>
      </c>
      <c r="F342" s="39" t="s">
        <v>1194</v>
      </c>
      <c r="G342" s="39">
        <v>12.050599999999999</v>
      </c>
      <c r="H342" s="39" t="s">
        <v>1195</v>
      </c>
      <c r="I342" s="39" t="s">
        <v>647</v>
      </c>
      <c r="J342" s="53">
        <v>23067.200000000001</v>
      </c>
      <c r="K342" s="53">
        <v>39603.199999999997</v>
      </c>
      <c r="L342" s="54">
        <v>241</v>
      </c>
      <c r="M342" s="45">
        <f t="shared" si="29"/>
        <v>120.5</v>
      </c>
      <c r="N342" s="39" t="s">
        <v>67</v>
      </c>
      <c r="O342" s="38">
        <v>1</v>
      </c>
      <c r="P342" s="38">
        <v>1</v>
      </c>
      <c r="Q342" s="38">
        <v>3</v>
      </c>
      <c r="R342" s="38">
        <v>2</v>
      </c>
      <c r="S342" s="38"/>
      <c r="T342" s="40">
        <f t="shared" si="21"/>
        <v>7</v>
      </c>
      <c r="U342" s="47" t="s">
        <v>417</v>
      </c>
      <c r="V342" s="39">
        <v>570</v>
      </c>
      <c r="W342" s="39" t="s">
        <v>142</v>
      </c>
      <c r="X342" s="39" t="s">
        <v>71</v>
      </c>
      <c r="Y342" s="49">
        <v>2</v>
      </c>
      <c r="Z342" s="49">
        <v>2</v>
      </c>
      <c r="AA342" s="49">
        <v>3</v>
      </c>
      <c r="AB342" s="49"/>
      <c r="AC342" s="40">
        <f t="shared" si="31"/>
        <v>7</v>
      </c>
      <c r="AD342" s="135">
        <f t="shared" si="30"/>
        <v>14</v>
      </c>
      <c r="AE342" s="39" t="s">
        <v>435</v>
      </c>
      <c r="AF342" s="39" t="s">
        <v>1067</v>
      </c>
      <c r="AG342" s="56"/>
      <c r="AH342" s="56"/>
    </row>
    <row r="343" spans="1:34" s="134" customFormat="1" ht="167.4" x14ac:dyDescent="0.25">
      <c r="A343" s="38" t="s">
        <v>1486</v>
      </c>
      <c r="B343" s="39" t="s">
        <v>1228</v>
      </c>
      <c r="C343" s="39" t="s">
        <v>402</v>
      </c>
      <c r="D343" s="40" t="s">
        <v>1487</v>
      </c>
      <c r="E343" s="39" t="s">
        <v>1343</v>
      </c>
      <c r="F343" s="39" t="s">
        <v>1194</v>
      </c>
      <c r="G343" s="39">
        <v>12.050599999999999</v>
      </c>
      <c r="H343" s="39" t="s">
        <v>1195</v>
      </c>
      <c r="I343" s="39" t="s">
        <v>1488</v>
      </c>
      <c r="J343" s="53">
        <v>23067.200000000001</v>
      </c>
      <c r="K343" s="53">
        <v>39603.199999999997</v>
      </c>
      <c r="L343" s="54">
        <v>241</v>
      </c>
      <c r="M343" s="45">
        <f t="shared" si="29"/>
        <v>120.5</v>
      </c>
      <c r="N343" s="39" t="s">
        <v>1231</v>
      </c>
      <c r="O343" s="38">
        <v>1</v>
      </c>
      <c r="P343" s="38">
        <v>1</v>
      </c>
      <c r="Q343" s="38">
        <v>3</v>
      </c>
      <c r="R343" s="38">
        <v>2</v>
      </c>
      <c r="S343" s="38"/>
      <c r="T343" s="40">
        <f t="shared" si="21"/>
        <v>7</v>
      </c>
      <c r="U343" s="47" t="s">
        <v>417</v>
      </c>
      <c r="V343" s="39">
        <v>570</v>
      </c>
      <c r="W343" s="39" t="s">
        <v>244</v>
      </c>
      <c r="X343" s="39" t="s">
        <v>71</v>
      </c>
      <c r="Y343" s="49">
        <v>1</v>
      </c>
      <c r="Z343" s="49">
        <v>2</v>
      </c>
      <c r="AA343" s="49">
        <v>3</v>
      </c>
      <c r="AB343" s="49"/>
      <c r="AC343" s="40">
        <f t="shared" si="31"/>
        <v>6</v>
      </c>
      <c r="AD343" s="135">
        <f t="shared" si="30"/>
        <v>13</v>
      </c>
      <c r="AE343" s="39" t="s">
        <v>435</v>
      </c>
      <c r="AF343" s="39" t="s">
        <v>1400</v>
      </c>
      <c r="AG343" s="56"/>
      <c r="AH343" s="56"/>
    </row>
    <row r="344" spans="1:34" s="134" customFormat="1" ht="167.4" x14ac:dyDescent="0.25">
      <c r="A344" s="38" t="s">
        <v>1196</v>
      </c>
      <c r="B344" s="39" t="s">
        <v>41</v>
      </c>
      <c r="C344" s="39" t="s">
        <v>539</v>
      </c>
      <c r="D344" s="40" t="s">
        <v>1197</v>
      </c>
      <c r="E344" s="39" t="s">
        <v>1070</v>
      </c>
      <c r="F344" s="39" t="s">
        <v>891</v>
      </c>
      <c r="G344" s="39">
        <v>43.020299999999999</v>
      </c>
      <c r="H344" s="39" t="s">
        <v>892</v>
      </c>
      <c r="I344" s="39" t="s">
        <v>543</v>
      </c>
      <c r="J344" s="53">
        <v>44720</v>
      </c>
      <c r="K344" s="53">
        <v>106454.39999999999</v>
      </c>
      <c r="L344" s="54">
        <v>238</v>
      </c>
      <c r="M344" s="45">
        <f t="shared" si="29"/>
        <v>119</v>
      </c>
      <c r="N344" s="39" t="s">
        <v>67</v>
      </c>
      <c r="O344" s="38">
        <v>3</v>
      </c>
      <c r="P344" s="38">
        <v>1</v>
      </c>
      <c r="Q344" s="38">
        <v>3</v>
      </c>
      <c r="R344" s="38">
        <v>3</v>
      </c>
      <c r="S344" s="38"/>
      <c r="T344" s="40">
        <f t="shared" si="21"/>
        <v>10</v>
      </c>
      <c r="U344" s="47" t="s">
        <v>548</v>
      </c>
      <c r="V344" s="39">
        <v>360</v>
      </c>
      <c r="W344" s="39" t="s">
        <v>285</v>
      </c>
      <c r="X344" s="39" t="s">
        <v>1132</v>
      </c>
      <c r="Y344" s="49">
        <v>1</v>
      </c>
      <c r="Z344" s="49">
        <v>3</v>
      </c>
      <c r="AA344" s="49">
        <v>0</v>
      </c>
      <c r="AB344" s="49"/>
      <c r="AC344" s="40">
        <f t="shared" si="31"/>
        <v>4</v>
      </c>
      <c r="AD344" s="135">
        <f t="shared" si="30"/>
        <v>14</v>
      </c>
      <c r="AE344" s="39" t="s">
        <v>435</v>
      </c>
      <c r="AF344" s="39" t="s">
        <v>1024</v>
      </c>
      <c r="AG344" s="56"/>
      <c r="AH344" s="56"/>
    </row>
    <row r="345" spans="1:34" s="134" customFormat="1" ht="167.4" x14ac:dyDescent="0.25">
      <c r="A345" s="38" t="s">
        <v>1198</v>
      </c>
      <c r="B345" s="39" t="s">
        <v>41</v>
      </c>
      <c r="C345" s="39" t="s">
        <v>539</v>
      </c>
      <c r="D345" s="40" t="s">
        <v>1199</v>
      </c>
      <c r="E345" s="39" t="s">
        <v>1070</v>
      </c>
      <c r="F345" s="39" t="s">
        <v>891</v>
      </c>
      <c r="G345" s="39">
        <v>43.020299999999999</v>
      </c>
      <c r="H345" s="39" t="s">
        <v>892</v>
      </c>
      <c r="I345" s="39" t="s">
        <v>543</v>
      </c>
      <c r="J345" s="53">
        <v>44720</v>
      </c>
      <c r="K345" s="53">
        <v>106454.39999999999</v>
      </c>
      <c r="L345" s="54">
        <v>238</v>
      </c>
      <c r="M345" s="45">
        <f t="shared" si="29"/>
        <v>119</v>
      </c>
      <c r="N345" s="39" t="s">
        <v>67</v>
      </c>
      <c r="O345" s="38">
        <v>3</v>
      </c>
      <c r="P345" s="38">
        <v>1</v>
      </c>
      <c r="Q345" s="38">
        <v>3</v>
      </c>
      <c r="R345" s="38">
        <v>3</v>
      </c>
      <c r="S345" s="38"/>
      <c r="T345" s="40">
        <f t="shared" si="21"/>
        <v>10</v>
      </c>
      <c r="U345" s="47" t="s">
        <v>548</v>
      </c>
      <c r="V345" s="39">
        <v>360</v>
      </c>
      <c r="W345" s="39" t="s">
        <v>285</v>
      </c>
      <c r="X345" s="39" t="s">
        <v>1132</v>
      </c>
      <c r="Y345" s="49">
        <v>1</v>
      </c>
      <c r="Z345" s="49">
        <v>3</v>
      </c>
      <c r="AA345" s="49">
        <v>0</v>
      </c>
      <c r="AB345" s="49"/>
      <c r="AC345" s="40">
        <f t="shared" si="31"/>
        <v>4</v>
      </c>
      <c r="AD345" s="135">
        <f t="shared" si="30"/>
        <v>14</v>
      </c>
      <c r="AE345" s="39" t="s">
        <v>435</v>
      </c>
      <c r="AF345" s="39" t="s">
        <v>1024</v>
      </c>
      <c r="AG345" s="56"/>
      <c r="AH345" s="56"/>
    </row>
    <row r="346" spans="1:34" s="134" customFormat="1" ht="167.4" x14ac:dyDescent="0.25">
      <c r="A346" s="38" t="s">
        <v>1200</v>
      </c>
      <c r="B346" s="39" t="s">
        <v>41</v>
      </c>
      <c r="C346" s="39" t="s">
        <v>539</v>
      </c>
      <c r="D346" s="40" t="s">
        <v>1201</v>
      </c>
      <c r="E346" s="39" t="s">
        <v>1202</v>
      </c>
      <c r="F346" s="39" t="s">
        <v>1203</v>
      </c>
      <c r="G346" s="39">
        <v>43.0107</v>
      </c>
      <c r="H346" s="39" t="s">
        <v>1204</v>
      </c>
      <c r="I346" s="39" t="s">
        <v>1205</v>
      </c>
      <c r="J346" s="53">
        <v>41516.800000000003</v>
      </c>
      <c r="K346" s="53">
        <v>86403.199999999997</v>
      </c>
      <c r="L346" s="54">
        <v>276</v>
      </c>
      <c r="M346" s="45">
        <f t="shared" si="29"/>
        <v>138</v>
      </c>
      <c r="N346" s="39" t="s">
        <v>67</v>
      </c>
      <c r="O346" s="38">
        <v>2</v>
      </c>
      <c r="P346" s="38">
        <v>1</v>
      </c>
      <c r="Q346" s="38">
        <v>3</v>
      </c>
      <c r="R346" s="38">
        <v>3</v>
      </c>
      <c r="S346" s="38">
        <v>1</v>
      </c>
      <c r="T346" s="40">
        <f t="shared" si="21"/>
        <v>10</v>
      </c>
      <c r="U346" s="47" t="s">
        <v>893</v>
      </c>
      <c r="V346" s="39">
        <v>360</v>
      </c>
      <c r="W346" s="39" t="s">
        <v>285</v>
      </c>
      <c r="X346" s="39" t="s">
        <v>1132</v>
      </c>
      <c r="Y346" s="49">
        <v>1</v>
      </c>
      <c r="Z346" s="49">
        <v>3</v>
      </c>
      <c r="AA346" s="49">
        <v>0</v>
      </c>
      <c r="AB346" s="49"/>
      <c r="AC346" s="40">
        <f t="shared" si="31"/>
        <v>4</v>
      </c>
      <c r="AD346" s="135">
        <f t="shared" si="30"/>
        <v>14</v>
      </c>
      <c r="AE346" s="39" t="s">
        <v>435</v>
      </c>
      <c r="AF346" s="39" t="s">
        <v>1024</v>
      </c>
      <c r="AG346" s="56"/>
      <c r="AH346" s="56"/>
    </row>
    <row r="347" spans="1:34" s="134" customFormat="1" ht="111.6" x14ac:dyDescent="0.25">
      <c r="A347" s="38" t="s">
        <v>1489</v>
      </c>
      <c r="B347" s="39" t="s">
        <v>1228</v>
      </c>
      <c r="C347" s="39" t="s">
        <v>539</v>
      </c>
      <c r="D347" s="40" t="s">
        <v>1490</v>
      </c>
      <c r="E347" s="39" t="s">
        <v>1427</v>
      </c>
      <c r="F347" s="39" t="s">
        <v>1491</v>
      </c>
      <c r="G347" s="39">
        <v>43.0107</v>
      </c>
      <c r="H347" s="39" t="s">
        <v>1492</v>
      </c>
      <c r="I347" s="39" t="s">
        <v>1493</v>
      </c>
      <c r="J347" s="53">
        <v>41516.800000000003</v>
      </c>
      <c r="K347" s="53">
        <v>86403.199999999997</v>
      </c>
      <c r="L347" s="54">
        <v>276</v>
      </c>
      <c r="M347" s="45">
        <f t="shared" si="29"/>
        <v>138</v>
      </c>
      <c r="N347" s="39" t="s">
        <v>1231</v>
      </c>
      <c r="O347" s="38">
        <v>2</v>
      </c>
      <c r="P347" s="38">
        <v>1</v>
      </c>
      <c r="Q347" s="38">
        <v>3</v>
      </c>
      <c r="R347" s="38">
        <v>3</v>
      </c>
      <c r="S347" s="38">
        <v>1</v>
      </c>
      <c r="T347" s="40">
        <f t="shared" si="21"/>
        <v>10</v>
      </c>
      <c r="U347" s="47" t="s">
        <v>893</v>
      </c>
      <c r="V347" s="39">
        <v>150</v>
      </c>
      <c r="W347" s="39" t="s">
        <v>244</v>
      </c>
      <c r="X347" s="39" t="s">
        <v>1171</v>
      </c>
      <c r="Y347" s="49">
        <v>1</v>
      </c>
      <c r="Z347" s="49">
        <v>2</v>
      </c>
      <c r="AA347" s="49">
        <v>1</v>
      </c>
      <c r="AB347" s="49"/>
      <c r="AC347" s="40">
        <f t="shared" si="31"/>
        <v>4</v>
      </c>
      <c r="AD347" s="135">
        <f t="shared" si="30"/>
        <v>14</v>
      </c>
      <c r="AE347" s="39" t="s">
        <v>435</v>
      </c>
      <c r="AF347" s="39" t="s">
        <v>1435</v>
      </c>
      <c r="AG347" s="56"/>
      <c r="AH347" s="56"/>
    </row>
    <row r="348" spans="1:34" s="134" customFormat="1" ht="130.19999999999999" x14ac:dyDescent="0.25">
      <c r="A348" s="38" t="s">
        <v>1494</v>
      </c>
      <c r="B348" s="39" t="s">
        <v>1228</v>
      </c>
      <c r="C348" s="39" t="s">
        <v>539</v>
      </c>
      <c r="D348" s="40" t="s">
        <v>1495</v>
      </c>
      <c r="E348" s="39" t="s">
        <v>1496</v>
      </c>
      <c r="F348" s="39" t="s">
        <v>891</v>
      </c>
      <c r="G348" s="39">
        <v>43.020299999999999</v>
      </c>
      <c r="H348" s="39" t="s">
        <v>892</v>
      </c>
      <c r="I348" s="39" t="s">
        <v>543</v>
      </c>
      <c r="J348" s="53">
        <v>44720</v>
      </c>
      <c r="K348" s="53">
        <v>106454.39999999999</v>
      </c>
      <c r="L348" s="54">
        <v>238</v>
      </c>
      <c r="M348" s="45">
        <f t="shared" si="29"/>
        <v>119</v>
      </c>
      <c r="N348" s="39" t="s">
        <v>1231</v>
      </c>
      <c r="O348" s="38">
        <v>3</v>
      </c>
      <c r="P348" s="38">
        <v>1</v>
      </c>
      <c r="Q348" s="38">
        <v>3</v>
      </c>
      <c r="R348" s="38">
        <v>2</v>
      </c>
      <c r="S348" s="38">
        <v>1</v>
      </c>
      <c r="T348" s="40">
        <f t="shared" si="21"/>
        <v>10</v>
      </c>
      <c r="U348" s="47" t="s">
        <v>548</v>
      </c>
      <c r="V348" s="39">
        <v>360</v>
      </c>
      <c r="W348" s="39" t="s">
        <v>244</v>
      </c>
      <c r="X348" s="39" t="s">
        <v>1171</v>
      </c>
      <c r="Y348" s="49">
        <v>1</v>
      </c>
      <c r="Z348" s="49">
        <v>2</v>
      </c>
      <c r="AA348" s="49">
        <v>1</v>
      </c>
      <c r="AB348" s="49"/>
      <c r="AC348" s="40">
        <f t="shared" si="31"/>
        <v>4</v>
      </c>
      <c r="AD348" s="135">
        <f t="shared" si="30"/>
        <v>14</v>
      </c>
      <c r="AE348" s="39" t="s">
        <v>435</v>
      </c>
      <c r="AF348" s="39" t="s">
        <v>1435</v>
      </c>
      <c r="AG348" s="56"/>
      <c r="AH348" s="56"/>
    </row>
    <row r="349" spans="1:34" s="134" customFormat="1" ht="204.6" x14ac:dyDescent="0.25">
      <c r="A349" s="38" t="s">
        <v>1206</v>
      </c>
      <c r="B349" s="39" t="s">
        <v>41</v>
      </c>
      <c r="C349" s="39" t="s">
        <v>554</v>
      </c>
      <c r="D349" s="40" t="s">
        <v>1207</v>
      </c>
      <c r="E349" s="39" t="s">
        <v>1077</v>
      </c>
      <c r="F349" s="39" t="s">
        <v>901</v>
      </c>
      <c r="G349" s="39">
        <v>47.060400000000001</v>
      </c>
      <c r="H349" s="39" t="s">
        <v>162</v>
      </c>
      <c r="I349" s="39" t="s">
        <v>163</v>
      </c>
      <c r="J349" s="53">
        <v>34569.599999999999</v>
      </c>
      <c r="K349" s="53">
        <v>64896</v>
      </c>
      <c r="L349" s="54">
        <v>5248</v>
      </c>
      <c r="M349" s="45">
        <f t="shared" si="29"/>
        <v>2624</v>
      </c>
      <c r="N349" s="39" t="s">
        <v>67</v>
      </c>
      <c r="O349" s="38">
        <v>2</v>
      </c>
      <c r="P349" s="38">
        <v>3</v>
      </c>
      <c r="Q349" s="38">
        <v>3</v>
      </c>
      <c r="R349" s="38">
        <v>2</v>
      </c>
      <c r="S349" s="38"/>
      <c r="T349" s="40">
        <f t="shared" si="21"/>
        <v>10</v>
      </c>
      <c r="U349" s="47" t="s">
        <v>165</v>
      </c>
      <c r="V349" s="39">
        <v>480</v>
      </c>
      <c r="W349" s="39" t="s">
        <v>285</v>
      </c>
      <c r="X349" s="39" t="s">
        <v>1078</v>
      </c>
      <c r="Y349" s="49">
        <v>1</v>
      </c>
      <c r="Z349" s="49">
        <v>2</v>
      </c>
      <c r="AA349" s="49">
        <v>1</v>
      </c>
      <c r="AB349" s="49"/>
      <c r="AC349" s="40">
        <f t="shared" si="31"/>
        <v>4</v>
      </c>
      <c r="AD349" s="135">
        <f t="shared" si="30"/>
        <v>14</v>
      </c>
      <c r="AE349" s="39" t="s">
        <v>435</v>
      </c>
      <c r="AF349" s="39" t="s">
        <v>1082</v>
      </c>
      <c r="AG349" s="56"/>
      <c r="AH349" s="56"/>
    </row>
    <row r="350" spans="1:34" s="134" customFormat="1" ht="204.6" x14ac:dyDescent="0.25">
      <c r="A350" s="38" t="s">
        <v>1208</v>
      </c>
      <c r="B350" s="39" t="s">
        <v>41</v>
      </c>
      <c r="C350" s="39" t="s">
        <v>554</v>
      </c>
      <c r="D350" s="40" t="s">
        <v>1209</v>
      </c>
      <c r="E350" s="39" t="s">
        <v>1077</v>
      </c>
      <c r="F350" s="39" t="s">
        <v>901</v>
      </c>
      <c r="G350" s="39">
        <v>47.060400000000001</v>
      </c>
      <c r="H350" s="39" t="s">
        <v>162</v>
      </c>
      <c r="I350" s="39" t="s">
        <v>163</v>
      </c>
      <c r="J350" s="53">
        <v>34569.599999999999</v>
      </c>
      <c r="K350" s="53">
        <v>64896</v>
      </c>
      <c r="L350" s="54">
        <v>5248</v>
      </c>
      <c r="M350" s="45">
        <f t="shared" si="29"/>
        <v>2624</v>
      </c>
      <c r="N350" s="39" t="s">
        <v>67</v>
      </c>
      <c r="O350" s="38">
        <v>2</v>
      </c>
      <c r="P350" s="38">
        <v>3</v>
      </c>
      <c r="Q350" s="38">
        <v>3</v>
      </c>
      <c r="R350" s="38">
        <v>2</v>
      </c>
      <c r="S350" s="38"/>
      <c r="T350" s="40">
        <f t="shared" si="21"/>
        <v>10</v>
      </c>
      <c r="U350" s="47" t="s">
        <v>165</v>
      </c>
      <c r="V350" s="39">
        <v>480</v>
      </c>
      <c r="W350" s="39" t="s">
        <v>285</v>
      </c>
      <c r="X350" s="39" t="s">
        <v>1078</v>
      </c>
      <c r="Y350" s="49">
        <v>1</v>
      </c>
      <c r="Z350" s="49">
        <v>2</v>
      </c>
      <c r="AA350" s="49">
        <v>1</v>
      </c>
      <c r="AB350" s="49"/>
      <c r="AC350" s="40">
        <f t="shared" si="31"/>
        <v>4</v>
      </c>
      <c r="AD350" s="135">
        <f t="shared" si="30"/>
        <v>14</v>
      </c>
      <c r="AE350" s="39" t="s">
        <v>435</v>
      </c>
      <c r="AF350" s="39" t="s">
        <v>1082</v>
      </c>
      <c r="AG350" s="56"/>
      <c r="AH350" s="56"/>
    </row>
    <row r="351" spans="1:34" s="134" customFormat="1" ht="204.6" x14ac:dyDescent="0.25">
      <c r="A351" s="38" t="s">
        <v>1210</v>
      </c>
      <c r="B351" s="39" t="s">
        <v>41</v>
      </c>
      <c r="C351" s="39" t="s">
        <v>554</v>
      </c>
      <c r="D351" s="40" t="s">
        <v>1211</v>
      </c>
      <c r="E351" s="39" t="s">
        <v>1077</v>
      </c>
      <c r="F351" s="39" t="s">
        <v>901</v>
      </c>
      <c r="G351" s="39">
        <v>47.060400000000001</v>
      </c>
      <c r="H351" s="39" t="s">
        <v>162</v>
      </c>
      <c r="I351" s="39" t="s">
        <v>163</v>
      </c>
      <c r="J351" s="53">
        <v>34569.599999999999</v>
      </c>
      <c r="K351" s="53">
        <v>64896</v>
      </c>
      <c r="L351" s="54">
        <v>5248</v>
      </c>
      <c r="M351" s="45">
        <f t="shared" si="29"/>
        <v>2624</v>
      </c>
      <c r="N351" s="39" t="s">
        <v>67</v>
      </c>
      <c r="O351" s="38">
        <v>2</v>
      </c>
      <c r="P351" s="38">
        <v>3</v>
      </c>
      <c r="Q351" s="38">
        <v>3</v>
      </c>
      <c r="R351" s="38">
        <v>2</v>
      </c>
      <c r="S351" s="38"/>
      <c r="T351" s="40">
        <f t="shared" si="21"/>
        <v>10</v>
      </c>
      <c r="U351" s="47" t="s">
        <v>165</v>
      </c>
      <c r="V351" s="39">
        <v>480</v>
      </c>
      <c r="W351" s="39" t="s">
        <v>285</v>
      </c>
      <c r="X351" s="39" t="s">
        <v>1078</v>
      </c>
      <c r="Y351" s="49">
        <v>1</v>
      </c>
      <c r="Z351" s="49">
        <v>2</v>
      </c>
      <c r="AA351" s="49">
        <v>1</v>
      </c>
      <c r="AB351" s="49"/>
      <c r="AC351" s="40">
        <f t="shared" si="31"/>
        <v>4</v>
      </c>
      <c r="AD351" s="135">
        <f t="shared" si="30"/>
        <v>14</v>
      </c>
      <c r="AE351" s="39" t="s">
        <v>435</v>
      </c>
      <c r="AF351" s="39" t="s">
        <v>1082</v>
      </c>
      <c r="AG351" s="56"/>
      <c r="AH351" s="56"/>
    </row>
    <row r="352" spans="1:34" s="134" customFormat="1" ht="204.6" x14ac:dyDescent="0.25">
      <c r="A352" s="38" t="s">
        <v>1212</v>
      </c>
      <c r="B352" s="39" t="s">
        <v>41</v>
      </c>
      <c r="C352" s="39" t="s">
        <v>554</v>
      </c>
      <c r="D352" s="40" t="s">
        <v>1213</v>
      </c>
      <c r="E352" s="39" t="s">
        <v>1077</v>
      </c>
      <c r="F352" s="39" t="s">
        <v>901</v>
      </c>
      <c r="G352" s="39">
        <v>47.060400000000001</v>
      </c>
      <c r="H352" s="39" t="s">
        <v>162</v>
      </c>
      <c r="I352" s="39" t="s">
        <v>163</v>
      </c>
      <c r="J352" s="53">
        <v>34569.599999999999</v>
      </c>
      <c r="K352" s="53">
        <v>64896</v>
      </c>
      <c r="L352" s="54">
        <v>5248</v>
      </c>
      <c r="M352" s="45">
        <f t="shared" si="29"/>
        <v>2624</v>
      </c>
      <c r="N352" s="39" t="s">
        <v>67</v>
      </c>
      <c r="O352" s="38">
        <v>2</v>
      </c>
      <c r="P352" s="38">
        <v>3</v>
      </c>
      <c r="Q352" s="38">
        <v>3</v>
      </c>
      <c r="R352" s="38">
        <v>2</v>
      </c>
      <c r="S352" s="38"/>
      <c r="T352" s="40">
        <f t="shared" si="21"/>
        <v>10</v>
      </c>
      <c r="U352" s="47" t="s">
        <v>165</v>
      </c>
      <c r="V352" s="39">
        <v>480</v>
      </c>
      <c r="W352" s="39" t="s">
        <v>285</v>
      </c>
      <c r="X352" s="39" t="s">
        <v>1078</v>
      </c>
      <c r="Y352" s="49">
        <v>1</v>
      </c>
      <c r="Z352" s="49">
        <v>2</v>
      </c>
      <c r="AA352" s="49">
        <v>1</v>
      </c>
      <c r="AB352" s="49"/>
      <c r="AC352" s="40">
        <f t="shared" si="31"/>
        <v>4</v>
      </c>
      <c r="AD352" s="135">
        <f t="shared" si="30"/>
        <v>14</v>
      </c>
      <c r="AE352" s="39" t="s">
        <v>435</v>
      </c>
      <c r="AF352" s="39" t="s">
        <v>1082</v>
      </c>
      <c r="AG352" s="56"/>
      <c r="AH352" s="56"/>
    </row>
    <row r="353" spans="1:34" s="134" customFormat="1" ht="204.6" x14ac:dyDescent="0.25">
      <c r="A353" s="38" t="s">
        <v>1214</v>
      </c>
      <c r="B353" s="39" t="s">
        <v>41</v>
      </c>
      <c r="C353" s="39" t="s">
        <v>554</v>
      </c>
      <c r="D353" s="40" t="s">
        <v>1215</v>
      </c>
      <c r="E353" s="39" t="s">
        <v>1077</v>
      </c>
      <c r="F353" s="39" t="s">
        <v>901</v>
      </c>
      <c r="G353" s="39">
        <v>47.060400000000001</v>
      </c>
      <c r="H353" s="39" t="s">
        <v>162</v>
      </c>
      <c r="I353" s="39" t="s">
        <v>163</v>
      </c>
      <c r="J353" s="53">
        <v>34569.599999999999</v>
      </c>
      <c r="K353" s="53">
        <v>64896</v>
      </c>
      <c r="L353" s="54">
        <v>5248</v>
      </c>
      <c r="M353" s="45">
        <f t="shared" si="29"/>
        <v>2624</v>
      </c>
      <c r="N353" s="39" t="s">
        <v>67</v>
      </c>
      <c r="O353" s="38">
        <v>2</v>
      </c>
      <c r="P353" s="38">
        <v>3</v>
      </c>
      <c r="Q353" s="38">
        <v>3</v>
      </c>
      <c r="R353" s="38">
        <v>2</v>
      </c>
      <c r="S353" s="38"/>
      <c r="T353" s="40">
        <f t="shared" si="21"/>
        <v>10</v>
      </c>
      <c r="U353" s="47" t="s">
        <v>165</v>
      </c>
      <c r="V353" s="39">
        <v>480</v>
      </c>
      <c r="W353" s="39" t="s">
        <v>285</v>
      </c>
      <c r="X353" s="39" t="s">
        <v>1078</v>
      </c>
      <c r="Y353" s="49">
        <v>1</v>
      </c>
      <c r="Z353" s="49">
        <v>2</v>
      </c>
      <c r="AA353" s="49">
        <v>1</v>
      </c>
      <c r="AB353" s="49"/>
      <c r="AC353" s="40">
        <f t="shared" si="31"/>
        <v>4</v>
      </c>
      <c r="AD353" s="135">
        <f t="shared" si="30"/>
        <v>14</v>
      </c>
      <c r="AE353" s="39" t="s">
        <v>435</v>
      </c>
      <c r="AF353" s="39" t="s">
        <v>1082</v>
      </c>
      <c r="AG353" s="56"/>
      <c r="AH353" s="56"/>
    </row>
    <row r="354" spans="1:34" s="134" customFormat="1" ht="204.6" x14ac:dyDescent="0.25">
      <c r="A354" s="38" t="s">
        <v>1216</v>
      </c>
      <c r="B354" s="39" t="s">
        <v>41</v>
      </c>
      <c r="C354" s="39" t="s">
        <v>554</v>
      </c>
      <c r="D354" s="40" t="s">
        <v>1217</v>
      </c>
      <c r="E354" s="39" t="s">
        <v>1077</v>
      </c>
      <c r="F354" s="39" t="s">
        <v>901</v>
      </c>
      <c r="G354" s="39">
        <v>47.060400000000001</v>
      </c>
      <c r="H354" s="39" t="s">
        <v>162</v>
      </c>
      <c r="I354" s="39" t="s">
        <v>163</v>
      </c>
      <c r="J354" s="53">
        <v>34569.599999999999</v>
      </c>
      <c r="K354" s="53">
        <v>64896</v>
      </c>
      <c r="L354" s="54">
        <v>5248</v>
      </c>
      <c r="M354" s="45">
        <f t="shared" si="29"/>
        <v>2624</v>
      </c>
      <c r="N354" s="39" t="s">
        <v>67</v>
      </c>
      <c r="O354" s="38">
        <v>2</v>
      </c>
      <c r="P354" s="38">
        <v>3</v>
      </c>
      <c r="Q354" s="38">
        <v>3</v>
      </c>
      <c r="R354" s="38">
        <v>2</v>
      </c>
      <c r="S354" s="38"/>
      <c r="T354" s="40">
        <f t="shared" si="21"/>
        <v>10</v>
      </c>
      <c r="U354" s="47" t="s">
        <v>165</v>
      </c>
      <c r="V354" s="39">
        <v>480</v>
      </c>
      <c r="W354" s="39" t="s">
        <v>285</v>
      </c>
      <c r="X354" s="39" t="s">
        <v>1078</v>
      </c>
      <c r="Y354" s="49">
        <v>1</v>
      </c>
      <c r="Z354" s="49">
        <v>2</v>
      </c>
      <c r="AA354" s="49">
        <v>1</v>
      </c>
      <c r="AB354" s="49"/>
      <c r="AC354" s="40">
        <f t="shared" si="31"/>
        <v>4</v>
      </c>
      <c r="AD354" s="135">
        <f t="shared" si="30"/>
        <v>14</v>
      </c>
      <c r="AE354" s="39" t="s">
        <v>435</v>
      </c>
      <c r="AF354" s="39" t="s">
        <v>1082</v>
      </c>
      <c r="AG354" s="56"/>
      <c r="AH354" s="56"/>
    </row>
    <row r="355" spans="1:34" s="134" customFormat="1" ht="186" x14ac:dyDescent="0.25">
      <c r="A355" s="38" t="s">
        <v>1218</v>
      </c>
      <c r="B355" s="39" t="s">
        <v>41</v>
      </c>
      <c r="C355" s="39" t="s">
        <v>554</v>
      </c>
      <c r="D355" s="40" t="s">
        <v>1219</v>
      </c>
      <c r="E355" s="39" t="s">
        <v>1103</v>
      </c>
      <c r="F355" s="39" t="s">
        <v>1096</v>
      </c>
      <c r="G355" s="39">
        <v>49.020499999999998</v>
      </c>
      <c r="H355" s="39" t="s">
        <v>1097</v>
      </c>
      <c r="I355" s="39" t="s">
        <v>1220</v>
      </c>
      <c r="J355" s="53">
        <v>35776</v>
      </c>
      <c r="K355" s="53">
        <v>56243.199999999997</v>
      </c>
      <c r="L355" s="54">
        <v>17614</v>
      </c>
      <c r="M355" s="45">
        <f t="shared" si="29"/>
        <v>8807</v>
      </c>
      <c r="N355" s="39" t="s">
        <v>67</v>
      </c>
      <c r="O355" s="38">
        <v>2</v>
      </c>
      <c r="P355" s="38">
        <v>3</v>
      </c>
      <c r="Q355" s="38">
        <v>3</v>
      </c>
      <c r="R355" s="38">
        <v>2</v>
      </c>
      <c r="S355" s="38"/>
      <c r="T355" s="40">
        <f t="shared" si="21"/>
        <v>10</v>
      </c>
      <c r="U355" s="47" t="s">
        <v>573</v>
      </c>
      <c r="V355" s="39">
        <v>100</v>
      </c>
      <c r="W355" s="39" t="s">
        <v>142</v>
      </c>
      <c r="X355" s="39" t="s">
        <v>1221</v>
      </c>
      <c r="Y355" s="49">
        <v>1</v>
      </c>
      <c r="Z355" s="49">
        <v>2</v>
      </c>
      <c r="AA355" s="49">
        <v>0</v>
      </c>
      <c r="AB355" s="49"/>
      <c r="AC355" s="40">
        <f t="shared" si="31"/>
        <v>3</v>
      </c>
      <c r="AD355" s="135">
        <f t="shared" si="30"/>
        <v>13</v>
      </c>
      <c r="AE355" s="39" t="s">
        <v>435</v>
      </c>
      <c r="AF355" s="39" t="s">
        <v>1082</v>
      </c>
      <c r="AG355" s="56"/>
      <c r="AH355" s="56"/>
    </row>
    <row r="356" spans="1:34" s="134" customFormat="1" ht="186" x14ac:dyDescent="0.25">
      <c r="A356" s="38" t="s">
        <v>1222</v>
      </c>
      <c r="B356" s="39" t="s">
        <v>41</v>
      </c>
      <c r="C356" s="39" t="s">
        <v>554</v>
      </c>
      <c r="D356" s="40" t="s">
        <v>1223</v>
      </c>
      <c r="E356" s="39" t="s">
        <v>1103</v>
      </c>
      <c r="F356" s="39" t="s">
        <v>1096</v>
      </c>
      <c r="G356" s="39">
        <v>49.020499999999998</v>
      </c>
      <c r="H356" s="39" t="s">
        <v>1097</v>
      </c>
      <c r="I356" s="39" t="s">
        <v>1220</v>
      </c>
      <c r="J356" s="53">
        <v>35776</v>
      </c>
      <c r="K356" s="53">
        <v>56243.199999999997</v>
      </c>
      <c r="L356" s="54">
        <v>17614</v>
      </c>
      <c r="M356" s="45">
        <f t="shared" si="29"/>
        <v>8807</v>
      </c>
      <c r="N356" s="39" t="s">
        <v>67</v>
      </c>
      <c r="O356" s="38">
        <v>2</v>
      </c>
      <c r="P356" s="38">
        <v>3</v>
      </c>
      <c r="Q356" s="38">
        <v>3</v>
      </c>
      <c r="R356" s="38">
        <v>2</v>
      </c>
      <c r="S356" s="38">
        <v>1</v>
      </c>
      <c r="T356" s="40">
        <f t="shared" si="21"/>
        <v>11</v>
      </c>
      <c r="U356" s="47" t="s">
        <v>573</v>
      </c>
      <c r="V356" s="39">
        <v>100</v>
      </c>
      <c r="W356" s="39" t="s">
        <v>285</v>
      </c>
      <c r="X356" s="39" t="s">
        <v>313</v>
      </c>
      <c r="Y356" s="49">
        <v>1</v>
      </c>
      <c r="Z356" s="49">
        <v>1</v>
      </c>
      <c r="AA356" s="49">
        <v>1</v>
      </c>
      <c r="AB356" s="49"/>
      <c r="AC356" s="40">
        <f t="shared" si="31"/>
        <v>3</v>
      </c>
      <c r="AD356" s="135">
        <f t="shared" si="30"/>
        <v>14</v>
      </c>
      <c r="AE356" s="39" t="s">
        <v>435</v>
      </c>
      <c r="AF356" s="39" t="s">
        <v>1082</v>
      </c>
      <c r="AG356" s="56"/>
      <c r="AH356" s="56"/>
    </row>
    <row r="357" spans="1:34" s="134" customFormat="1" ht="186" x14ac:dyDescent="0.25">
      <c r="A357" s="38" t="s">
        <v>1224</v>
      </c>
      <c r="B357" s="39" t="s">
        <v>41</v>
      </c>
      <c r="C357" s="39" t="s">
        <v>554</v>
      </c>
      <c r="D357" s="40" t="s">
        <v>1225</v>
      </c>
      <c r="E357" s="39" t="s">
        <v>1226</v>
      </c>
      <c r="F357" s="39" t="s">
        <v>901</v>
      </c>
      <c r="G357" s="39">
        <v>47.060400000000001</v>
      </c>
      <c r="H357" s="39" t="s">
        <v>162</v>
      </c>
      <c r="I357" s="39" t="s">
        <v>1220</v>
      </c>
      <c r="J357" s="53">
        <v>34569.599999999999</v>
      </c>
      <c r="K357" s="53">
        <v>64896</v>
      </c>
      <c r="L357" s="54">
        <v>5248</v>
      </c>
      <c r="M357" s="45">
        <f t="shared" si="29"/>
        <v>2624</v>
      </c>
      <c r="N357" s="39" t="s">
        <v>390</v>
      </c>
      <c r="O357" s="38">
        <v>2</v>
      </c>
      <c r="P357" s="38">
        <v>3</v>
      </c>
      <c r="Q357" s="38">
        <v>2</v>
      </c>
      <c r="R357" s="38">
        <v>2</v>
      </c>
      <c r="S357" s="38"/>
      <c r="T357" s="40">
        <f t="shared" si="21"/>
        <v>9</v>
      </c>
      <c r="U357" s="47" t="s">
        <v>165</v>
      </c>
      <c r="V357" s="39">
        <v>480</v>
      </c>
      <c r="W357" s="39" t="s">
        <v>285</v>
      </c>
      <c r="X357" s="39" t="s">
        <v>313</v>
      </c>
      <c r="Y357" s="49">
        <v>2</v>
      </c>
      <c r="Z357" s="49">
        <v>2</v>
      </c>
      <c r="AA357" s="49">
        <v>1</v>
      </c>
      <c r="AB357" s="49"/>
      <c r="AC357" s="40">
        <f t="shared" si="31"/>
        <v>5</v>
      </c>
      <c r="AD357" s="135">
        <f t="shared" si="30"/>
        <v>14</v>
      </c>
      <c r="AE357" s="39" t="s">
        <v>435</v>
      </c>
      <c r="AF357" s="39" t="s">
        <v>1082</v>
      </c>
      <c r="AG357" s="56"/>
      <c r="AH357" s="56"/>
    </row>
    <row r="358" spans="1:34" s="134" customFormat="1" ht="241.8" x14ac:dyDescent="0.25">
      <c r="A358" s="38" t="s">
        <v>1497</v>
      </c>
      <c r="B358" s="39" t="s">
        <v>1228</v>
      </c>
      <c r="C358" s="39" t="s">
        <v>554</v>
      </c>
      <c r="D358" s="40" t="s">
        <v>1498</v>
      </c>
      <c r="E358" s="39" t="s">
        <v>1499</v>
      </c>
      <c r="F358" s="39" t="s">
        <v>918</v>
      </c>
      <c r="G358" s="39">
        <v>47.060299999999998</v>
      </c>
      <c r="H358" s="39" t="s">
        <v>1111</v>
      </c>
      <c r="I358" s="39" t="s">
        <v>1112</v>
      </c>
      <c r="J358" s="53">
        <v>34569.599999999999</v>
      </c>
      <c r="K358" s="53">
        <v>64896</v>
      </c>
      <c r="L358" s="54">
        <v>628</v>
      </c>
      <c r="M358" s="45">
        <f t="shared" si="29"/>
        <v>314</v>
      </c>
      <c r="N358" s="39" t="s">
        <v>1231</v>
      </c>
      <c r="O358" s="38">
        <v>2</v>
      </c>
      <c r="P358" s="38">
        <v>1</v>
      </c>
      <c r="Q358" s="38">
        <v>3</v>
      </c>
      <c r="R358" s="38">
        <v>2</v>
      </c>
      <c r="S358" s="38"/>
      <c r="T358" s="40">
        <f t="shared" si="21"/>
        <v>8</v>
      </c>
      <c r="U358" s="116" t="s">
        <v>1113</v>
      </c>
      <c r="V358" s="39">
        <v>1020</v>
      </c>
      <c r="W358" s="39" t="s">
        <v>244</v>
      </c>
      <c r="X358" s="39" t="s">
        <v>71</v>
      </c>
      <c r="Y358" s="49">
        <v>2</v>
      </c>
      <c r="Z358" s="49">
        <v>1</v>
      </c>
      <c r="AA358" s="49">
        <v>3</v>
      </c>
      <c r="AB358" s="49"/>
      <c r="AC358" s="40">
        <f t="shared" si="31"/>
        <v>6</v>
      </c>
      <c r="AD358" s="135">
        <f t="shared" si="30"/>
        <v>14</v>
      </c>
      <c r="AE358" s="39" t="s">
        <v>435</v>
      </c>
      <c r="AF358" s="39" t="s">
        <v>1500</v>
      </c>
      <c r="AG358" s="56"/>
      <c r="AH358" s="56"/>
    </row>
    <row r="359" spans="1:34" ht="15.75" customHeight="1" x14ac:dyDescent="0.2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0"/>
      <c r="AG359" s="19"/>
      <c r="AH359" s="19"/>
    </row>
    <row r="360" spans="1:34" ht="15.75" customHeight="1" x14ac:dyDescent="0.2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0"/>
      <c r="AG360" s="19"/>
      <c r="AH360" s="19"/>
    </row>
    <row r="361" spans="1:34" ht="15.75" customHeight="1" x14ac:dyDescent="0.2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0"/>
      <c r="AG361" s="19"/>
      <c r="AH361" s="19"/>
    </row>
    <row r="362" spans="1:34" ht="15.75" customHeight="1" x14ac:dyDescent="0.2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0"/>
      <c r="AG362" s="19"/>
      <c r="AH362" s="19"/>
    </row>
    <row r="363" spans="1:34" ht="15.75" customHeight="1" x14ac:dyDescent="0.2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0"/>
      <c r="AG363" s="19"/>
      <c r="AH363" s="19"/>
    </row>
    <row r="364" spans="1:34" ht="15.75" customHeight="1" x14ac:dyDescent="0.2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0"/>
      <c r="AG364" s="19"/>
      <c r="AH364" s="19"/>
    </row>
    <row r="365" spans="1:34" ht="15.75" customHeight="1" x14ac:dyDescent="0.2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0"/>
      <c r="AG365" s="19"/>
      <c r="AH365" s="19"/>
    </row>
    <row r="366" spans="1:34" ht="15.75" customHeight="1" x14ac:dyDescent="0.2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0"/>
      <c r="AG366" s="19"/>
      <c r="AH366" s="19"/>
    </row>
    <row r="367" spans="1:34" ht="15.75" customHeight="1" x14ac:dyDescent="0.2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0"/>
      <c r="AG367" s="19"/>
      <c r="AH367" s="19"/>
    </row>
    <row r="368" spans="1:34" ht="15.75" customHeight="1" x14ac:dyDescent="0.2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0"/>
      <c r="AG368" s="19"/>
      <c r="AH368" s="19"/>
    </row>
    <row r="369" spans="1:34" ht="15.75" customHeight="1" x14ac:dyDescent="0.2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0"/>
      <c r="AG369" s="19"/>
      <c r="AH369" s="19"/>
    </row>
    <row r="370" spans="1:34" ht="15.75" customHeight="1" x14ac:dyDescent="0.2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0"/>
      <c r="AG370" s="19"/>
      <c r="AH370" s="19"/>
    </row>
    <row r="371" spans="1:34" ht="15.75" customHeight="1" x14ac:dyDescent="0.2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0"/>
      <c r="AG371" s="19"/>
      <c r="AH371" s="19"/>
    </row>
    <row r="372" spans="1:34" ht="15.75" customHeight="1" x14ac:dyDescent="0.2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0"/>
      <c r="AG372" s="19"/>
      <c r="AH372" s="19"/>
    </row>
    <row r="373" spans="1:34" ht="15.75" customHeight="1" x14ac:dyDescent="0.2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0"/>
      <c r="AG373" s="19"/>
      <c r="AH373" s="19"/>
    </row>
    <row r="374" spans="1:34" ht="15.75" customHeight="1" x14ac:dyDescent="0.2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0"/>
      <c r="AG374" s="19"/>
      <c r="AH374" s="19"/>
    </row>
    <row r="375" spans="1:34" ht="15.75" customHeight="1" x14ac:dyDescent="0.2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0"/>
      <c r="AG375" s="19"/>
      <c r="AH375" s="19"/>
    </row>
    <row r="376" spans="1:34" ht="15.75" customHeight="1" x14ac:dyDescent="0.2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0"/>
      <c r="AG376" s="19"/>
      <c r="AH376" s="19"/>
    </row>
    <row r="377" spans="1:34" ht="15.75" customHeight="1" x14ac:dyDescent="0.2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0"/>
      <c r="AG377" s="19"/>
      <c r="AH377" s="19"/>
    </row>
    <row r="378" spans="1:34" ht="15.75" customHeight="1" x14ac:dyDescent="0.2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0"/>
      <c r="AG378" s="19"/>
      <c r="AH378" s="19"/>
    </row>
    <row r="379" spans="1:34" ht="15.75" customHeight="1" x14ac:dyDescent="0.2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0"/>
      <c r="AG379" s="19"/>
      <c r="AH379" s="19"/>
    </row>
    <row r="380" spans="1:34" ht="15.75" customHeight="1" x14ac:dyDescent="0.2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0"/>
      <c r="AG380" s="19"/>
      <c r="AH380" s="19"/>
    </row>
    <row r="381" spans="1:34" ht="15.75" customHeight="1" x14ac:dyDescent="0.2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0"/>
      <c r="AG381" s="19"/>
      <c r="AH381" s="19"/>
    </row>
    <row r="382" spans="1:34" ht="15.75" customHeight="1" x14ac:dyDescent="0.2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0"/>
      <c r="AG382" s="19"/>
      <c r="AH382" s="19"/>
    </row>
    <row r="383" spans="1:34" ht="15.75" customHeight="1" x14ac:dyDescent="0.2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0"/>
      <c r="AG383" s="19"/>
      <c r="AH383" s="19"/>
    </row>
    <row r="384" spans="1:34" ht="15.75" customHeight="1" x14ac:dyDescent="0.2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0"/>
      <c r="AG384" s="19"/>
      <c r="AH384" s="19"/>
    </row>
    <row r="385" spans="1:34" ht="15.75" customHeight="1" x14ac:dyDescent="0.2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0"/>
      <c r="AG385" s="19"/>
      <c r="AH385" s="19"/>
    </row>
    <row r="386" spans="1:34" ht="15.75" customHeight="1" x14ac:dyDescent="0.2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0"/>
      <c r="AG386" s="19"/>
      <c r="AH386" s="19"/>
    </row>
    <row r="387" spans="1:34" ht="15.75" customHeight="1" x14ac:dyDescent="0.2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0"/>
      <c r="AG387" s="19"/>
      <c r="AH387" s="19"/>
    </row>
    <row r="388" spans="1:34" ht="15.75" customHeight="1" x14ac:dyDescent="0.2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0"/>
      <c r="AG388" s="19"/>
      <c r="AH388" s="19"/>
    </row>
    <row r="389" spans="1:34" ht="15.75" customHeight="1" x14ac:dyDescent="0.2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0"/>
      <c r="AG389" s="19"/>
      <c r="AH389" s="19"/>
    </row>
    <row r="390" spans="1:34" ht="15.75" customHeight="1" x14ac:dyDescent="0.2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0"/>
      <c r="AG390" s="19"/>
      <c r="AH390" s="19"/>
    </row>
    <row r="391" spans="1:34" ht="15.75" customHeight="1" x14ac:dyDescent="0.2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0"/>
      <c r="AG391" s="19"/>
      <c r="AH391" s="19"/>
    </row>
    <row r="392" spans="1:34" ht="15.75" customHeight="1" x14ac:dyDescent="0.2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0"/>
      <c r="AG392" s="19"/>
      <c r="AH392" s="19"/>
    </row>
    <row r="393" spans="1:34" ht="15.75" customHeight="1" x14ac:dyDescent="0.2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0"/>
      <c r="AG393" s="19"/>
      <c r="AH393" s="19"/>
    </row>
    <row r="394" spans="1:34" ht="15.75" customHeight="1" x14ac:dyDescent="0.2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0"/>
      <c r="AG394" s="19"/>
      <c r="AH394" s="19"/>
    </row>
    <row r="395" spans="1:34" ht="15.75" customHeight="1" x14ac:dyDescent="0.2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0"/>
      <c r="AG395" s="19"/>
      <c r="AH395" s="19"/>
    </row>
    <row r="396" spans="1:34" ht="15.75" customHeight="1" x14ac:dyDescent="0.2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0"/>
      <c r="AG396" s="19"/>
      <c r="AH396" s="19"/>
    </row>
    <row r="397" spans="1:34" ht="15.75" customHeight="1" x14ac:dyDescent="0.2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0"/>
      <c r="AG397" s="19"/>
      <c r="AH397" s="19"/>
    </row>
    <row r="398" spans="1:34" ht="15.75" customHeight="1" x14ac:dyDescent="0.2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0"/>
      <c r="AG398" s="19"/>
      <c r="AH398" s="19"/>
    </row>
    <row r="399" spans="1:34" ht="15.75" customHeight="1" x14ac:dyDescent="0.2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0"/>
      <c r="AG399" s="19"/>
      <c r="AH399" s="19"/>
    </row>
    <row r="400" spans="1:34" ht="15.75" customHeight="1" x14ac:dyDescent="0.2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0"/>
      <c r="AG400" s="19"/>
      <c r="AH400" s="19"/>
    </row>
    <row r="401" spans="1:34" ht="15.75" customHeight="1" x14ac:dyDescent="0.2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0"/>
      <c r="AG401" s="19"/>
      <c r="AH401" s="19"/>
    </row>
    <row r="402" spans="1:34" ht="15.75" customHeight="1" x14ac:dyDescent="0.2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0"/>
      <c r="AG402" s="19"/>
      <c r="AH402" s="19"/>
    </row>
    <row r="403" spans="1:34" ht="15.75" customHeight="1" x14ac:dyDescent="0.2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0"/>
      <c r="AG403" s="19"/>
      <c r="AH403" s="19"/>
    </row>
    <row r="404" spans="1:34" ht="15.75" customHeight="1" x14ac:dyDescent="0.2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0"/>
      <c r="AG404" s="19"/>
      <c r="AH404" s="19"/>
    </row>
    <row r="405" spans="1:34" ht="15.75" customHeight="1" x14ac:dyDescent="0.2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0"/>
      <c r="AG405" s="19"/>
      <c r="AH405" s="19"/>
    </row>
    <row r="406" spans="1:34" ht="15.75" customHeight="1" x14ac:dyDescent="0.2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0"/>
      <c r="AG406" s="19"/>
      <c r="AH406" s="19"/>
    </row>
    <row r="407" spans="1:34" ht="15.75" customHeight="1" x14ac:dyDescent="0.2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0"/>
      <c r="AG407" s="19"/>
      <c r="AH407" s="19"/>
    </row>
    <row r="408" spans="1:34" ht="15.75" customHeight="1" x14ac:dyDescent="0.2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0"/>
      <c r="AG408" s="19"/>
      <c r="AH408" s="19"/>
    </row>
    <row r="409" spans="1:34" ht="15.75" customHeight="1" x14ac:dyDescent="0.2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0"/>
      <c r="AG409" s="19"/>
      <c r="AH409" s="19"/>
    </row>
    <row r="410" spans="1:34" ht="15.75" customHeight="1" x14ac:dyDescent="0.2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0"/>
      <c r="AG410" s="19"/>
      <c r="AH410" s="19"/>
    </row>
    <row r="411" spans="1:34" ht="15.75" customHeight="1" x14ac:dyDescent="0.2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0"/>
      <c r="AG411" s="19"/>
      <c r="AH411" s="19"/>
    </row>
    <row r="412" spans="1:34" ht="15.75" customHeight="1" x14ac:dyDescent="0.2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0"/>
      <c r="AG412" s="19"/>
      <c r="AH412" s="19"/>
    </row>
    <row r="413" spans="1:34" ht="15.75" customHeight="1" x14ac:dyDescent="0.2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0"/>
      <c r="AG413" s="19"/>
      <c r="AH413" s="19"/>
    </row>
    <row r="414" spans="1:34" ht="15.75" customHeight="1" x14ac:dyDescent="0.2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0"/>
      <c r="AG414" s="19"/>
      <c r="AH414" s="19"/>
    </row>
    <row r="415" spans="1:34" ht="15.75" customHeight="1" x14ac:dyDescent="0.2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0"/>
      <c r="AG415" s="19"/>
      <c r="AH415" s="19"/>
    </row>
    <row r="416" spans="1:34" ht="15.75" customHeight="1" x14ac:dyDescent="0.2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0"/>
      <c r="AG416" s="19"/>
      <c r="AH416" s="19"/>
    </row>
    <row r="417" spans="1:34" ht="15.75" customHeight="1" x14ac:dyDescent="0.2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0"/>
      <c r="AG417" s="19"/>
      <c r="AH417" s="19"/>
    </row>
    <row r="418" spans="1:34" ht="15.75" customHeight="1" x14ac:dyDescent="0.2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0"/>
      <c r="AG418" s="19"/>
      <c r="AH418" s="19"/>
    </row>
    <row r="419" spans="1:34" ht="15.75" customHeight="1" x14ac:dyDescent="0.2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0"/>
      <c r="AG419" s="19"/>
      <c r="AH419" s="19"/>
    </row>
    <row r="420" spans="1:34" ht="15.75" customHeight="1" x14ac:dyDescent="0.2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0"/>
      <c r="AG420" s="19"/>
      <c r="AH420" s="19"/>
    </row>
    <row r="421" spans="1:34" ht="15.75" customHeight="1" x14ac:dyDescent="0.2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0"/>
      <c r="AG421" s="19"/>
      <c r="AH421" s="19"/>
    </row>
    <row r="422" spans="1:34" ht="15.75" customHeight="1" x14ac:dyDescent="0.2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0"/>
      <c r="AG422" s="19"/>
      <c r="AH422" s="19"/>
    </row>
    <row r="423" spans="1:34" ht="15.75" customHeight="1" x14ac:dyDescent="0.2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0"/>
      <c r="AG423" s="19"/>
      <c r="AH423" s="19"/>
    </row>
    <row r="424" spans="1:34" ht="15.75" customHeight="1" x14ac:dyDescent="0.2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0"/>
      <c r="AG424" s="19"/>
      <c r="AH424" s="19"/>
    </row>
    <row r="425" spans="1:34" ht="15.75" customHeight="1" x14ac:dyDescent="0.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0"/>
      <c r="AG425" s="19"/>
      <c r="AH425" s="19"/>
    </row>
    <row r="426" spans="1:34" ht="15.75" customHeight="1" x14ac:dyDescent="0.2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0"/>
      <c r="AG426" s="19"/>
      <c r="AH426" s="19"/>
    </row>
    <row r="427" spans="1:34" ht="15.75" customHeight="1" x14ac:dyDescent="0.2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0"/>
      <c r="AG427" s="19"/>
      <c r="AH427" s="19"/>
    </row>
    <row r="428" spans="1:34" ht="15.75" customHeight="1" x14ac:dyDescent="0.2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0"/>
      <c r="AG428" s="19"/>
      <c r="AH428" s="19"/>
    </row>
    <row r="429" spans="1:34" ht="15.75" customHeight="1" x14ac:dyDescent="0.2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0"/>
      <c r="AG429" s="19"/>
      <c r="AH429" s="19"/>
    </row>
    <row r="430" spans="1:34" ht="15.75" customHeight="1" x14ac:dyDescent="0.2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0"/>
      <c r="AG430" s="19"/>
      <c r="AH430" s="19"/>
    </row>
    <row r="431" spans="1:34" ht="15.75" customHeight="1" x14ac:dyDescent="0.2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0"/>
      <c r="AG431" s="19"/>
      <c r="AH431" s="19"/>
    </row>
    <row r="432" spans="1:34" ht="15.75" customHeight="1" x14ac:dyDescent="0.2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0"/>
      <c r="AG432" s="19"/>
      <c r="AH432" s="19"/>
    </row>
    <row r="433" spans="1:34" ht="15.75" customHeight="1" x14ac:dyDescent="0.2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0"/>
      <c r="AG433" s="19"/>
      <c r="AH433" s="19"/>
    </row>
    <row r="434" spans="1:34" ht="15.75" customHeight="1" x14ac:dyDescent="0.2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0"/>
      <c r="AG434" s="19"/>
      <c r="AH434" s="19"/>
    </row>
    <row r="435" spans="1:34" ht="15.75" customHeight="1" x14ac:dyDescent="0.2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0"/>
      <c r="AG435" s="19"/>
      <c r="AH435" s="19"/>
    </row>
    <row r="436" spans="1:34" ht="15.75" customHeight="1" x14ac:dyDescent="0.2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0"/>
      <c r="AG436" s="19"/>
      <c r="AH436" s="19"/>
    </row>
    <row r="437" spans="1:34" ht="15.75" customHeight="1" x14ac:dyDescent="0.2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0"/>
      <c r="AG437" s="19"/>
      <c r="AH437" s="19"/>
    </row>
    <row r="438" spans="1:34" ht="15.75" customHeight="1" x14ac:dyDescent="0.2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0"/>
      <c r="AG438" s="19"/>
      <c r="AH438" s="19"/>
    </row>
    <row r="439" spans="1:34" ht="15.75" customHeight="1" x14ac:dyDescent="0.2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0"/>
      <c r="AG439" s="19"/>
      <c r="AH439" s="19"/>
    </row>
    <row r="440" spans="1:34" ht="15.75" customHeight="1" x14ac:dyDescent="0.2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0"/>
      <c r="AG440" s="19"/>
      <c r="AH440" s="19"/>
    </row>
    <row r="441" spans="1:34" ht="15.75" customHeight="1" x14ac:dyDescent="0.2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0"/>
      <c r="AG441" s="19"/>
      <c r="AH441" s="19"/>
    </row>
    <row r="442" spans="1:34" ht="15.75" customHeight="1" x14ac:dyDescent="0.2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0"/>
      <c r="AG442" s="19"/>
      <c r="AH442" s="19"/>
    </row>
    <row r="443" spans="1:34" ht="15.75" customHeight="1" x14ac:dyDescent="0.2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0"/>
      <c r="AG443" s="19"/>
      <c r="AH443" s="19"/>
    </row>
    <row r="444" spans="1:34" ht="15.75" customHeight="1" x14ac:dyDescent="0.2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0"/>
      <c r="AG444" s="19"/>
      <c r="AH444" s="19"/>
    </row>
    <row r="445" spans="1:34" ht="15.75" customHeight="1" x14ac:dyDescent="0.2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0"/>
      <c r="AG445" s="19"/>
      <c r="AH445" s="19"/>
    </row>
    <row r="446" spans="1:34" ht="15.75" customHeight="1" x14ac:dyDescent="0.2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0"/>
      <c r="AG446" s="19"/>
      <c r="AH446" s="19"/>
    </row>
    <row r="447" spans="1:34" ht="15.75" customHeight="1" x14ac:dyDescent="0.2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0"/>
      <c r="AG447" s="19"/>
      <c r="AH447" s="19"/>
    </row>
    <row r="448" spans="1:34" ht="15.75" customHeight="1" x14ac:dyDescent="0.2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0"/>
      <c r="AG448" s="19"/>
      <c r="AH448" s="19"/>
    </row>
    <row r="449" spans="1:34" ht="15.75" customHeight="1" x14ac:dyDescent="0.2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0"/>
      <c r="AG449" s="19"/>
      <c r="AH449" s="19"/>
    </row>
    <row r="450" spans="1:34" ht="15.75" customHeight="1" x14ac:dyDescent="0.2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0"/>
      <c r="AG450" s="19"/>
      <c r="AH450" s="19"/>
    </row>
    <row r="451" spans="1:34" ht="15.75" customHeight="1" x14ac:dyDescent="0.2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0"/>
      <c r="AG451" s="19"/>
      <c r="AH451" s="19"/>
    </row>
    <row r="452" spans="1:34" ht="15.75" customHeight="1" x14ac:dyDescent="0.2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0"/>
      <c r="AG452" s="19"/>
      <c r="AH452" s="19"/>
    </row>
    <row r="453" spans="1:34" ht="15.75" customHeight="1" x14ac:dyDescent="0.2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0"/>
      <c r="AG453" s="19"/>
      <c r="AH453" s="19"/>
    </row>
    <row r="454" spans="1:34" ht="15.75" customHeight="1" x14ac:dyDescent="0.2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0"/>
      <c r="AG454" s="19"/>
      <c r="AH454" s="19"/>
    </row>
    <row r="455" spans="1:34" ht="15.75" customHeight="1" x14ac:dyDescent="0.2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0"/>
      <c r="AG455" s="19"/>
      <c r="AH455" s="19"/>
    </row>
    <row r="456" spans="1:34" ht="15.75" customHeight="1" x14ac:dyDescent="0.2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0"/>
      <c r="AG456" s="19"/>
      <c r="AH456" s="19"/>
    </row>
    <row r="457" spans="1:34" ht="15.75" customHeight="1" x14ac:dyDescent="0.2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0"/>
      <c r="AG457" s="19"/>
      <c r="AH457" s="19"/>
    </row>
    <row r="458" spans="1:34" ht="15.75" customHeight="1" x14ac:dyDescent="0.2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0"/>
      <c r="AG458" s="19"/>
      <c r="AH458" s="19"/>
    </row>
    <row r="459" spans="1:34" ht="15.75" customHeight="1" x14ac:dyDescent="0.2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0"/>
      <c r="AG459" s="19"/>
      <c r="AH459" s="19"/>
    </row>
    <row r="460" spans="1:34" ht="15.75" customHeight="1" x14ac:dyDescent="0.2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0"/>
      <c r="AG460" s="19"/>
      <c r="AH460" s="19"/>
    </row>
    <row r="461" spans="1:34" ht="15.75" customHeight="1" x14ac:dyDescent="0.2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0"/>
      <c r="AG461" s="19"/>
      <c r="AH461" s="19"/>
    </row>
    <row r="462" spans="1:34" ht="15.75" customHeight="1" x14ac:dyDescent="0.2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0"/>
      <c r="AG462" s="19"/>
      <c r="AH462" s="19"/>
    </row>
    <row r="463" spans="1:34" ht="15.75" customHeight="1" x14ac:dyDescent="0.2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0"/>
      <c r="AG463" s="19"/>
      <c r="AH463" s="19"/>
    </row>
    <row r="464" spans="1:34" ht="15.75" customHeight="1" x14ac:dyDescent="0.2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0"/>
      <c r="AG464" s="19"/>
      <c r="AH464" s="19"/>
    </row>
    <row r="465" spans="1:34" ht="15.75" customHeight="1" x14ac:dyDescent="0.2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0"/>
      <c r="AG465" s="19"/>
      <c r="AH465" s="19"/>
    </row>
    <row r="466" spans="1:34" ht="15.75" customHeight="1" x14ac:dyDescent="0.2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0"/>
      <c r="AG466" s="19"/>
      <c r="AH466" s="19"/>
    </row>
    <row r="467" spans="1:34" ht="15.75" customHeight="1" x14ac:dyDescent="0.2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0"/>
      <c r="AG467" s="19"/>
      <c r="AH467" s="19"/>
    </row>
    <row r="468" spans="1:34" ht="15.75" customHeight="1" x14ac:dyDescent="0.2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0"/>
      <c r="AG468" s="19"/>
      <c r="AH468" s="19"/>
    </row>
    <row r="469" spans="1:34" ht="15.75" customHeight="1" x14ac:dyDescent="0.2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0"/>
      <c r="AG469" s="19"/>
      <c r="AH469" s="19"/>
    </row>
    <row r="470" spans="1:34" ht="15.75" customHeight="1" x14ac:dyDescent="0.2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0"/>
      <c r="AG470" s="19"/>
      <c r="AH470" s="19"/>
    </row>
    <row r="471" spans="1:34" ht="15.75" customHeight="1" x14ac:dyDescent="0.2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0"/>
      <c r="AG471" s="19"/>
      <c r="AH471" s="19"/>
    </row>
    <row r="472" spans="1:34" ht="15.75" customHeight="1" x14ac:dyDescent="0.2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0"/>
      <c r="AG472" s="19"/>
      <c r="AH472" s="19"/>
    </row>
    <row r="473" spans="1:34" ht="15.75" customHeight="1" x14ac:dyDescent="0.2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0"/>
      <c r="AG473" s="19"/>
      <c r="AH473" s="19"/>
    </row>
    <row r="474" spans="1:34" ht="15.75" customHeight="1" x14ac:dyDescent="0.2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0"/>
      <c r="AG474" s="19"/>
      <c r="AH474" s="19"/>
    </row>
    <row r="475" spans="1:34" ht="15.75" customHeight="1" x14ac:dyDescent="0.2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0"/>
      <c r="AG475" s="19"/>
      <c r="AH475" s="19"/>
    </row>
    <row r="476" spans="1:34" ht="15.75" customHeight="1" x14ac:dyDescent="0.2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0"/>
      <c r="AG476" s="19"/>
      <c r="AH476" s="19"/>
    </row>
    <row r="477" spans="1:34" ht="15.75" customHeight="1" x14ac:dyDescent="0.2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0"/>
      <c r="AG477" s="19"/>
      <c r="AH477" s="19"/>
    </row>
    <row r="478" spans="1:34" ht="15.75" customHeight="1" x14ac:dyDescent="0.2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0"/>
      <c r="AG478" s="19"/>
      <c r="AH478" s="19"/>
    </row>
    <row r="479" spans="1:34" ht="15.75" customHeight="1" x14ac:dyDescent="0.2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0"/>
      <c r="AG479" s="19"/>
      <c r="AH479" s="19"/>
    </row>
    <row r="480" spans="1:34" ht="15.75" customHeight="1" x14ac:dyDescent="0.2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0"/>
      <c r="AG480" s="19"/>
      <c r="AH480" s="19"/>
    </row>
    <row r="481" spans="1:34" ht="15.75" customHeight="1" x14ac:dyDescent="0.2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0"/>
      <c r="AG481" s="19"/>
      <c r="AH481" s="19"/>
    </row>
    <row r="482" spans="1:34" ht="15.75" customHeight="1" x14ac:dyDescent="0.2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0"/>
      <c r="AG482" s="19"/>
      <c r="AH482" s="19"/>
    </row>
    <row r="483" spans="1:34" ht="15.75" customHeight="1" x14ac:dyDescent="0.2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0"/>
      <c r="AG483" s="19"/>
      <c r="AH483" s="19"/>
    </row>
    <row r="484" spans="1:34" ht="15.75" customHeight="1" x14ac:dyDescent="0.2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0"/>
      <c r="AG484" s="19"/>
      <c r="AH484" s="19"/>
    </row>
    <row r="485" spans="1:34" ht="15.75" customHeight="1" x14ac:dyDescent="0.2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0"/>
      <c r="AG485" s="19"/>
      <c r="AH485" s="19"/>
    </row>
    <row r="486" spans="1:34" ht="15.75" customHeight="1" x14ac:dyDescent="0.2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0"/>
      <c r="AG486" s="19"/>
      <c r="AH486" s="19"/>
    </row>
    <row r="487" spans="1:34" ht="15.75" customHeight="1" x14ac:dyDescent="0.2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0"/>
      <c r="AG487" s="19"/>
      <c r="AH487" s="19"/>
    </row>
    <row r="488" spans="1:34" ht="15.75" customHeight="1" x14ac:dyDescent="0.2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0"/>
      <c r="AG488" s="19"/>
      <c r="AH488" s="19"/>
    </row>
    <row r="489" spans="1:34" ht="15.75" customHeight="1" x14ac:dyDescent="0.2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0"/>
      <c r="AG489" s="19"/>
      <c r="AH489" s="19"/>
    </row>
    <row r="490" spans="1:34" ht="15.75" customHeight="1" x14ac:dyDescent="0.2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0"/>
      <c r="AG490" s="19"/>
      <c r="AH490" s="19"/>
    </row>
    <row r="491" spans="1:34" ht="15.75" customHeight="1" x14ac:dyDescent="0.2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0"/>
      <c r="AG491" s="19"/>
      <c r="AH491" s="19"/>
    </row>
    <row r="492" spans="1:34" ht="15.75" customHeight="1" x14ac:dyDescent="0.2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0"/>
      <c r="AG492" s="19"/>
      <c r="AH492" s="19"/>
    </row>
    <row r="493" spans="1:34" ht="15.75" customHeight="1" x14ac:dyDescent="0.2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0"/>
      <c r="AG493" s="19"/>
      <c r="AH493" s="19"/>
    </row>
    <row r="494" spans="1:34" ht="15.75" customHeight="1" x14ac:dyDescent="0.2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0"/>
      <c r="AG494" s="19"/>
      <c r="AH494" s="19"/>
    </row>
    <row r="495" spans="1:34" ht="15.75" customHeight="1" x14ac:dyDescent="0.2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0"/>
      <c r="AG495" s="19"/>
      <c r="AH495" s="19"/>
    </row>
    <row r="496" spans="1:34" ht="15.75" customHeight="1" x14ac:dyDescent="0.2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0"/>
      <c r="AG496" s="19"/>
      <c r="AH496" s="19"/>
    </row>
    <row r="497" spans="1:34" ht="15.75" customHeight="1" x14ac:dyDescent="0.2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0"/>
      <c r="AG497" s="19"/>
      <c r="AH497" s="19"/>
    </row>
    <row r="498" spans="1:34" ht="15.75" customHeight="1" x14ac:dyDescent="0.2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0"/>
      <c r="AG498" s="19"/>
      <c r="AH498" s="19"/>
    </row>
    <row r="499" spans="1:34" ht="15.75" customHeight="1" x14ac:dyDescent="0.2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0"/>
      <c r="AG499" s="19"/>
      <c r="AH499" s="19"/>
    </row>
    <row r="500" spans="1:34" ht="15.75" customHeight="1" x14ac:dyDescent="0.2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0"/>
      <c r="AG500" s="19"/>
      <c r="AH500" s="19"/>
    </row>
    <row r="501" spans="1:34" ht="15.75" customHeight="1" x14ac:dyDescent="0.2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0"/>
      <c r="AG501" s="19"/>
      <c r="AH501" s="19"/>
    </row>
    <row r="502" spans="1:34" ht="15.75" customHeight="1" x14ac:dyDescent="0.2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0"/>
      <c r="AG502" s="19"/>
      <c r="AH502" s="19"/>
    </row>
    <row r="503" spans="1:34" ht="15.75" customHeight="1" x14ac:dyDescent="0.2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0"/>
      <c r="AG503" s="19"/>
      <c r="AH503" s="19"/>
    </row>
    <row r="504" spans="1:34" ht="15.75" customHeight="1" x14ac:dyDescent="0.2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0"/>
      <c r="AG504" s="19"/>
      <c r="AH504" s="19"/>
    </row>
    <row r="505" spans="1:34" ht="15.75" customHeight="1" x14ac:dyDescent="0.2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0"/>
      <c r="AG505" s="19"/>
      <c r="AH505" s="19"/>
    </row>
    <row r="506" spans="1:34" ht="15.75" customHeight="1" x14ac:dyDescent="0.2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0"/>
      <c r="AG506" s="19"/>
      <c r="AH506" s="19"/>
    </row>
    <row r="507" spans="1:34" ht="15.75" customHeight="1" x14ac:dyDescent="0.2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0"/>
      <c r="AG507" s="19"/>
      <c r="AH507" s="19"/>
    </row>
    <row r="508" spans="1:34" ht="15.75" customHeight="1" x14ac:dyDescent="0.2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0"/>
      <c r="AG508" s="19"/>
      <c r="AH508" s="19"/>
    </row>
    <row r="509" spans="1:34" ht="15.75" customHeight="1" x14ac:dyDescent="0.2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0"/>
      <c r="AG509" s="19"/>
      <c r="AH509" s="19"/>
    </row>
    <row r="510" spans="1:34" ht="15.75" customHeight="1" x14ac:dyDescent="0.2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0"/>
      <c r="AG510" s="19"/>
      <c r="AH510" s="19"/>
    </row>
    <row r="511" spans="1:34" ht="15.75" customHeight="1" x14ac:dyDescent="0.2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0"/>
      <c r="AG511" s="19"/>
      <c r="AH511" s="19"/>
    </row>
    <row r="512" spans="1:34" ht="15.75" customHeight="1" x14ac:dyDescent="0.2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0"/>
      <c r="AG512" s="19"/>
      <c r="AH512" s="19"/>
    </row>
    <row r="513" spans="1:34" ht="15.75" customHeight="1" x14ac:dyDescent="0.2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0"/>
      <c r="AG513" s="19"/>
      <c r="AH513" s="19"/>
    </row>
    <row r="514" spans="1:34" ht="15.75" customHeight="1" x14ac:dyDescent="0.2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0"/>
      <c r="AG514" s="19"/>
      <c r="AH514" s="19"/>
    </row>
    <row r="515" spans="1:34" ht="15.75" customHeight="1" x14ac:dyDescent="0.2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0"/>
      <c r="AG515" s="19"/>
      <c r="AH515" s="19"/>
    </row>
    <row r="516" spans="1:34" ht="15.75" customHeight="1" x14ac:dyDescent="0.2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0"/>
      <c r="AG516" s="19"/>
      <c r="AH516" s="19"/>
    </row>
    <row r="517" spans="1:34" ht="15.75" customHeight="1" x14ac:dyDescent="0.2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0"/>
      <c r="AG517" s="19"/>
      <c r="AH517" s="19"/>
    </row>
    <row r="518" spans="1:34" ht="15.75" customHeight="1" x14ac:dyDescent="0.2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0"/>
      <c r="AG518" s="19"/>
      <c r="AH518" s="19"/>
    </row>
    <row r="519" spans="1:34" ht="15.75" customHeight="1" x14ac:dyDescent="0.2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0"/>
      <c r="AG519" s="19"/>
      <c r="AH519" s="19"/>
    </row>
    <row r="520" spans="1:34" ht="15.75" customHeight="1" x14ac:dyDescent="0.2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0"/>
      <c r="AG520" s="19"/>
      <c r="AH520" s="19"/>
    </row>
    <row r="521" spans="1:34" ht="15.75" customHeight="1" x14ac:dyDescent="0.2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0"/>
      <c r="AG521" s="19"/>
      <c r="AH521" s="19"/>
    </row>
    <row r="522" spans="1:34" ht="15.75" customHeight="1" x14ac:dyDescent="0.2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0"/>
      <c r="AG522" s="19"/>
      <c r="AH522" s="19"/>
    </row>
    <row r="523" spans="1:34" ht="15.75" customHeight="1" x14ac:dyDescent="0.2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0"/>
      <c r="AG523" s="19"/>
      <c r="AH523" s="19"/>
    </row>
    <row r="524" spans="1:34" ht="15.75" customHeight="1" x14ac:dyDescent="0.2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0"/>
      <c r="AG524" s="19"/>
      <c r="AH524" s="19"/>
    </row>
    <row r="525" spans="1:34" ht="15.75" customHeight="1" x14ac:dyDescent="0.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0"/>
      <c r="AG525" s="19"/>
      <c r="AH525" s="19"/>
    </row>
    <row r="526" spans="1:34" ht="15.75" customHeight="1" x14ac:dyDescent="0.2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0"/>
      <c r="AG526" s="19"/>
      <c r="AH526" s="19"/>
    </row>
    <row r="527" spans="1:34" ht="15.75" customHeight="1" x14ac:dyDescent="0.2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0"/>
      <c r="AG527" s="19"/>
      <c r="AH527" s="19"/>
    </row>
    <row r="528" spans="1:34" ht="15.75" customHeight="1" x14ac:dyDescent="0.2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0"/>
      <c r="AG528" s="19"/>
      <c r="AH528" s="19"/>
    </row>
    <row r="529" spans="1:34" ht="15.75" customHeight="1" x14ac:dyDescent="0.2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0"/>
      <c r="AG529" s="19"/>
      <c r="AH529" s="19"/>
    </row>
    <row r="530" spans="1:34" ht="15.75" customHeight="1" x14ac:dyDescent="0.2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0"/>
      <c r="AG530" s="19"/>
      <c r="AH530" s="19"/>
    </row>
    <row r="531" spans="1:34" ht="15.75" customHeight="1" x14ac:dyDescent="0.2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0"/>
      <c r="AG531" s="19"/>
      <c r="AH531" s="19"/>
    </row>
    <row r="532" spans="1:34" ht="15.75" customHeight="1" x14ac:dyDescent="0.2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0"/>
      <c r="AG532" s="19"/>
      <c r="AH532" s="19"/>
    </row>
    <row r="533" spans="1:34" ht="15.75" customHeight="1" x14ac:dyDescent="0.2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0"/>
      <c r="AG533" s="19"/>
      <c r="AH533" s="19"/>
    </row>
    <row r="534" spans="1:34" ht="15.75" customHeight="1" x14ac:dyDescent="0.2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0"/>
      <c r="AG534" s="19"/>
      <c r="AH534" s="19"/>
    </row>
    <row r="535" spans="1:34" ht="15.75" customHeight="1" x14ac:dyDescent="0.2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0"/>
      <c r="AG535" s="19"/>
      <c r="AH535" s="19"/>
    </row>
    <row r="536" spans="1:34" ht="15.75" customHeight="1" x14ac:dyDescent="0.2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0"/>
      <c r="AG536" s="19"/>
      <c r="AH536" s="19"/>
    </row>
    <row r="537" spans="1:34" ht="15.75" customHeight="1" x14ac:dyDescent="0.2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0"/>
      <c r="AG537" s="19"/>
      <c r="AH537" s="19"/>
    </row>
    <row r="538" spans="1:34" ht="15.75" customHeight="1" x14ac:dyDescent="0.2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0"/>
      <c r="AG538" s="19"/>
      <c r="AH538" s="19"/>
    </row>
    <row r="539" spans="1:34" ht="15.75" customHeight="1" x14ac:dyDescent="0.2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0"/>
      <c r="AG539" s="19"/>
      <c r="AH539" s="19"/>
    </row>
    <row r="540" spans="1:34" ht="15.75" customHeight="1" x14ac:dyDescent="0.2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0"/>
      <c r="AG540" s="19"/>
      <c r="AH540" s="19"/>
    </row>
    <row r="541" spans="1:34" ht="15.75" customHeight="1" x14ac:dyDescent="0.2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0"/>
      <c r="AG541" s="19"/>
      <c r="AH541" s="19"/>
    </row>
    <row r="542" spans="1:34" ht="15.75" customHeight="1" x14ac:dyDescent="0.2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0"/>
      <c r="AG542" s="19"/>
      <c r="AH542" s="19"/>
    </row>
    <row r="543" spans="1:34" ht="15.75" customHeight="1" x14ac:dyDescent="0.2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0"/>
      <c r="AG543" s="19"/>
      <c r="AH543" s="19"/>
    </row>
    <row r="544" spans="1:34" ht="15.75" customHeight="1" x14ac:dyDescent="0.2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0"/>
      <c r="AG544" s="19"/>
      <c r="AH544" s="19"/>
    </row>
    <row r="545" spans="1:34" ht="15.75" customHeight="1" x14ac:dyDescent="0.2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0"/>
      <c r="AG545" s="19"/>
      <c r="AH545" s="19"/>
    </row>
    <row r="546" spans="1:34" ht="15.75" customHeight="1" x14ac:dyDescent="0.2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0"/>
      <c r="AG546" s="19"/>
      <c r="AH546" s="19"/>
    </row>
    <row r="547" spans="1:34" ht="15.75" customHeight="1" x14ac:dyDescent="0.2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0"/>
      <c r="AG547" s="19"/>
      <c r="AH547" s="19"/>
    </row>
    <row r="548" spans="1:34" ht="15.75" customHeight="1" x14ac:dyDescent="0.2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0"/>
      <c r="AG548" s="19"/>
      <c r="AH548" s="19"/>
    </row>
    <row r="549" spans="1:34" ht="15.75" customHeight="1" x14ac:dyDescent="0.2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0"/>
      <c r="AG549" s="19"/>
      <c r="AH549" s="19"/>
    </row>
    <row r="550" spans="1:34" ht="15.75" customHeight="1" x14ac:dyDescent="0.2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0"/>
      <c r="AG550" s="19"/>
      <c r="AH550" s="19"/>
    </row>
    <row r="551" spans="1:34" ht="15.75" customHeight="1" x14ac:dyDescent="0.2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0"/>
      <c r="AG551" s="19"/>
      <c r="AH551" s="19"/>
    </row>
    <row r="552" spans="1:34" ht="15.75" customHeight="1" x14ac:dyDescent="0.2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0"/>
      <c r="AG552" s="19"/>
      <c r="AH552" s="19"/>
    </row>
    <row r="553" spans="1:34" ht="15.75" customHeight="1" x14ac:dyDescent="0.2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0"/>
      <c r="AG553" s="19"/>
      <c r="AH553" s="19"/>
    </row>
    <row r="554" spans="1:34" ht="15.75" customHeight="1" x14ac:dyDescent="0.2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0"/>
      <c r="AG554" s="19"/>
      <c r="AH554" s="19"/>
    </row>
    <row r="555" spans="1:34" ht="15.75" customHeight="1" x14ac:dyDescent="0.2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0"/>
      <c r="AG555" s="19"/>
      <c r="AH555" s="19"/>
    </row>
    <row r="556" spans="1:34" ht="15.75" customHeight="1" x14ac:dyDescent="0.2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0"/>
      <c r="AG556" s="19"/>
      <c r="AH556" s="19"/>
    </row>
    <row r="557" spans="1:34" ht="15.75" customHeight="1" x14ac:dyDescent="0.2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0"/>
      <c r="AG557" s="19"/>
      <c r="AH557" s="19"/>
    </row>
    <row r="558" spans="1:34" ht="15.75" customHeight="1" x14ac:dyDescent="0.2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0"/>
      <c r="AG558" s="19"/>
      <c r="AH558" s="19"/>
    </row>
    <row r="559" spans="1:34" ht="15.75" customHeight="1" x14ac:dyDescent="0.2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0"/>
      <c r="AG559" s="19"/>
      <c r="AH559" s="19"/>
    </row>
    <row r="560" spans="1:34" ht="15.75" customHeight="1" x14ac:dyDescent="0.2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0"/>
      <c r="AG560" s="19"/>
      <c r="AH560" s="19"/>
    </row>
    <row r="561" spans="1:34" ht="15.75" customHeight="1" x14ac:dyDescent="0.2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0"/>
      <c r="AG561" s="19"/>
      <c r="AH561" s="19"/>
    </row>
    <row r="562" spans="1:34" ht="15.75" customHeight="1" x14ac:dyDescent="0.2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0"/>
      <c r="AG562" s="19"/>
      <c r="AH562" s="19"/>
    </row>
    <row r="563" spans="1:34" ht="15.75" customHeight="1" x14ac:dyDescent="0.2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0"/>
      <c r="AG563" s="19"/>
      <c r="AH563" s="19"/>
    </row>
    <row r="564" spans="1:34" ht="15.75" customHeight="1" x14ac:dyDescent="0.2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0"/>
      <c r="AG564" s="19"/>
      <c r="AH564" s="19"/>
    </row>
    <row r="565" spans="1:34" ht="15.75" customHeight="1" x14ac:dyDescent="0.2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0"/>
      <c r="AG565" s="19"/>
      <c r="AH565" s="19"/>
    </row>
    <row r="566" spans="1:34" ht="15.75" customHeight="1" x14ac:dyDescent="0.2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0"/>
      <c r="AG566" s="19"/>
      <c r="AH566" s="19"/>
    </row>
    <row r="567" spans="1:34" ht="15.75" customHeight="1" x14ac:dyDescent="0.2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0"/>
      <c r="AG567" s="19"/>
      <c r="AH567" s="19"/>
    </row>
    <row r="568" spans="1:34" ht="15.75" customHeight="1" x14ac:dyDescent="0.2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0"/>
      <c r="AG568" s="19"/>
      <c r="AH568" s="19"/>
    </row>
    <row r="569" spans="1:34" ht="15.75" customHeight="1" x14ac:dyDescent="0.2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0"/>
      <c r="AG569" s="19"/>
      <c r="AH569" s="19"/>
    </row>
    <row r="570" spans="1:34" ht="15.75" customHeight="1" x14ac:dyDescent="0.2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0"/>
      <c r="AG570" s="19"/>
      <c r="AH570" s="19"/>
    </row>
    <row r="571" spans="1:34" ht="15.75" customHeight="1" x14ac:dyDescent="0.2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0"/>
      <c r="AG571" s="19"/>
      <c r="AH571" s="19"/>
    </row>
    <row r="572" spans="1:34" ht="15.75" customHeight="1" x14ac:dyDescent="0.2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0"/>
      <c r="AG572" s="19"/>
      <c r="AH572" s="19"/>
    </row>
    <row r="573" spans="1:34" ht="15.75" customHeight="1" x14ac:dyDescent="0.2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0"/>
      <c r="AG573" s="19"/>
      <c r="AH573" s="19"/>
    </row>
    <row r="574" spans="1:34" ht="15.75" customHeight="1" x14ac:dyDescent="0.2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0"/>
      <c r="AG574" s="19"/>
      <c r="AH574" s="19"/>
    </row>
    <row r="575" spans="1:34" ht="15.75" customHeight="1" x14ac:dyDescent="0.2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0"/>
      <c r="AG575" s="19"/>
      <c r="AH575" s="19"/>
    </row>
    <row r="576" spans="1:34" ht="15.75" customHeight="1" x14ac:dyDescent="0.2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0"/>
      <c r="AG576" s="19"/>
      <c r="AH576" s="19"/>
    </row>
    <row r="577" spans="1:34" ht="15.75" customHeight="1" x14ac:dyDescent="0.2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0"/>
      <c r="AG577" s="19"/>
      <c r="AH577" s="19"/>
    </row>
    <row r="578" spans="1:34" ht="15.75" customHeight="1" x14ac:dyDescent="0.2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0"/>
      <c r="AG578" s="19"/>
      <c r="AH578" s="19"/>
    </row>
    <row r="579" spans="1:34" ht="15.75" customHeight="1" x14ac:dyDescent="0.2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0"/>
      <c r="AG579" s="19"/>
      <c r="AH579" s="19"/>
    </row>
    <row r="580" spans="1:34" ht="15.75" customHeight="1" x14ac:dyDescent="0.2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0"/>
      <c r="AG580" s="19"/>
      <c r="AH580" s="19"/>
    </row>
    <row r="581" spans="1:34" ht="15.75" customHeight="1" x14ac:dyDescent="0.2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0"/>
      <c r="AG581" s="19"/>
      <c r="AH581" s="19"/>
    </row>
    <row r="582" spans="1:34" ht="15.75" customHeight="1" x14ac:dyDescent="0.2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0"/>
      <c r="AG582" s="19"/>
      <c r="AH582" s="19"/>
    </row>
    <row r="583" spans="1:34" ht="15.75" customHeight="1" x14ac:dyDescent="0.2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0"/>
      <c r="AG583" s="19"/>
      <c r="AH583" s="19"/>
    </row>
    <row r="584" spans="1:34" ht="15.75" customHeight="1" x14ac:dyDescent="0.2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0"/>
      <c r="AG584" s="19"/>
      <c r="AH584" s="19"/>
    </row>
    <row r="585" spans="1:34" ht="15.75" customHeight="1" x14ac:dyDescent="0.2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0"/>
      <c r="AG585" s="19"/>
      <c r="AH585" s="19"/>
    </row>
    <row r="586" spans="1:34" ht="15.75" customHeight="1" x14ac:dyDescent="0.2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0"/>
      <c r="AG586" s="19"/>
      <c r="AH586" s="19"/>
    </row>
    <row r="587" spans="1:34" ht="15.75" customHeight="1" x14ac:dyDescent="0.2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0"/>
      <c r="AG587" s="19"/>
      <c r="AH587" s="19"/>
    </row>
    <row r="588" spans="1:34" ht="15.75" customHeight="1" x14ac:dyDescent="0.2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0"/>
      <c r="AG588" s="19"/>
      <c r="AH588" s="19"/>
    </row>
    <row r="589" spans="1:34" ht="15.75" customHeight="1" x14ac:dyDescent="0.2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0"/>
      <c r="AG589" s="19"/>
      <c r="AH589" s="19"/>
    </row>
    <row r="590" spans="1:34" ht="15.75" customHeight="1" x14ac:dyDescent="0.2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0"/>
      <c r="AG590" s="19"/>
      <c r="AH590" s="19"/>
    </row>
    <row r="591" spans="1:34" ht="15.75" customHeight="1" x14ac:dyDescent="0.2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0"/>
      <c r="AG591" s="19"/>
      <c r="AH591" s="19"/>
    </row>
    <row r="592" spans="1:34" ht="15.75" customHeight="1" x14ac:dyDescent="0.2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0"/>
      <c r="AG592" s="19"/>
      <c r="AH592" s="19"/>
    </row>
    <row r="593" spans="1:34" ht="15.75" customHeight="1" x14ac:dyDescent="0.2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0"/>
      <c r="AG593" s="19"/>
      <c r="AH593" s="19"/>
    </row>
    <row r="594" spans="1:34" ht="15.75" customHeight="1" x14ac:dyDescent="0.2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0"/>
      <c r="AG594" s="19"/>
      <c r="AH594" s="19"/>
    </row>
    <row r="595" spans="1:34" ht="15.75" customHeight="1" x14ac:dyDescent="0.2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0"/>
      <c r="AG595" s="19"/>
      <c r="AH595" s="19"/>
    </row>
    <row r="596" spans="1:34" ht="15.75" customHeight="1" x14ac:dyDescent="0.2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0"/>
      <c r="AG596" s="19"/>
      <c r="AH596" s="19"/>
    </row>
    <row r="597" spans="1:34" ht="15.75" customHeight="1" x14ac:dyDescent="0.2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0"/>
      <c r="AG597" s="19"/>
      <c r="AH597" s="19"/>
    </row>
    <row r="598" spans="1:34" ht="15.75" customHeight="1" x14ac:dyDescent="0.2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0"/>
      <c r="AG598" s="19"/>
      <c r="AH598" s="19"/>
    </row>
    <row r="599" spans="1:34" ht="15.75" customHeight="1" x14ac:dyDescent="0.2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0"/>
      <c r="AG599" s="19"/>
      <c r="AH599" s="19"/>
    </row>
    <row r="600" spans="1:34" ht="15.75" customHeight="1" x14ac:dyDescent="0.2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0"/>
      <c r="AG600" s="19"/>
      <c r="AH600" s="19"/>
    </row>
    <row r="601" spans="1:34" ht="15.75" customHeight="1" x14ac:dyDescent="0.2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0"/>
      <c r="AG601" s="19"/>
      <c r="AH601" s="19"/>
    </row>
    <row r="602" spans="1:34" ht="15.75" customHeight="1" x14ac:dyDescent="0.2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0"/>
      <c r="AG602" s="19"/>
      <c r="AH602" s="19"/>
    </row>
    <row r="603" spans="1:34" ht="15.75" customHeight="1" x14ac:dyDescent="0.2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0"/>
      <c r="AG603" s="19"/>
      <c r="AH603" s="19"/>
    </row>
    <row r="604" spans="1:34" ht="15.75" customHeight="1" x14ac:dyDescent="0.2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0"/>
      <c r="AG604" s="19"/>
      <c r="AH604" s="19"/>
    </row>
    <row r="605" spans="1:34" ht="15.75" customHeight="1" x14ac:dyDescent="0.2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0"/>
      <c r="AG605" s="19"/>
      <c r="AH605" s="19"/>
    </row>
    <row r="606" spans="1:34" ht="15.75" customHeight="1" x14ac:dyDescent="0.2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0"/>
      <c r="AG606" s="19"/>
      <c r="AH606" s="19"/>
    </row>
    <row r="607" spans="1:34" ht="15.75" customHeight="1" x14ac:dyDescent="0.2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0"/>
      <c r="AG607" s="19"/>
      <c r="AH607" s="19"/>
    </row>
    <row r="608" spans="1:34" ht="15.75" customHeight="1" x14ac:dyDescent="0.2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0"/>
      <c r="AG608" s="19"/>
      <c r="AH608" s="19"/>
    </row>
    <row r="609" spans="1:34" ht="15.75" customHeight="1" x14ac:dyDescent="0.2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0"/>
      <c r="AG609" s="19"/>
      <c r="AH609" s="19"/>
    </row>
    <row r="610" spans="1:34" ht="15.75" customHeight="1" x14ac:dyDescent="0.2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0"/>
      <c r="AG610" s="19"/>
      <c r="AH610" s="19"/>
    </row>
    <row r="611" spans="1:34" ht="15.75" customHeight="1" x14ac:dyDescent="0.2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0"/>
      <c r="AG611" s="19"/>
      <c r="AH611" s="19"/>
    </row>
    <row r="612" spans="1:34" ht="15.75" customHeight="1" x14ac:dyDescent="0.2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0"/>
      <c r="AG612" s="19"/>
      <c r="AH612" s="19"/>
    </row>
    <row r="613" spans="1:34" ht="15.75" customHeight="1" x14ac:dyDescent="0.2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0"/>
      <c r="AG613" s="19"/>
      <c r="AH613" s="19"/>
    </row>
    <row r="614" spans="1:34" ht="15.75" customHeight="1" x14ac:dyDescent="0.2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0"/>
      <c r="AG614" s="19"/>
      <c r="AH614" s="19"/>
    </row>
    <row r="615" spans="1:34" ht="15.75" customHeight="1" x14ac:dyDescent="0.2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0"/>
      <c r="AG615" s="19"/>
      <c r="AH615" s="19"/>
    </row>
    <row r="616" spans="1:34" ht="15.75" customHeight="1" x14ac:dyDescent="0.2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0"/>
      <c r="AG616" s="19"/>
      <c r="AH616" s="19"/>
    </row>
    <row r="617" spans="1:34" ht="15.75" customHeight="1" x14ac:dyDescent="0.2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0"/>
      <c r="AG617" s="19"/>
      <c r="AH617" s="19"/>
    </row>
    <row r="618" spans="1:34" ht="15.75" customHeight="1" x14ac:dyDescent="0.2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0"/>
      <c r="AG618" s="19"/>
      <c r="AH618" s="19"/>
    </row>
    <row r="619" spans="1:34" ht="15.75" customHeight="1" x14ac:dyDescent="0.2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0"/>
      <c r="AG619" s="19"/>
      <c r="AH619" s="19"/>
    </row>
    <row r="620" spans="1:34" ht="15.75" customHeight="1" x14ac:dyDescent="0.2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0"/>
      <c r="AG620" s="19"/>
      <c r="AH620" s="19"/>
    </row>
    <row r="621" spans="1:34" ht="15.75" customHeight="1" x14ac:dyDescent="0.2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0"/>
      <c r="AG621" s="19"/>
      <c r="AH621" s="19"/>
    </row>
    <row r="622" spans="1:34" ht="15.75" customHeight="1" x14ac:dyDescent="0.2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0"/>
      <c r="AG622" s="19"/>
      <c r="AH622" s="19"/>
    </row>
    <row r="623" spans="1:34" ht="15.75" customHeight="1" x14ac:dyDescent="0.2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0"/>
      <c r="AG623" s="19"/>
      <c r="AH623" s="19"/>
    </row>
    <row r="624" spans="1:34" ht="15.75" customHeight="1" x14ac:dyDescent="0.2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0"/>
      <c r="AG624" s="19"/>
      <c r="AH624" s="19"/>
    </row>
    <row r="625" spans="1:34" ht="15.75" customHeight="1" x14ac:dyDescent="0.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0"/>
      <c r="AG625" s="19"/>
      <c r="AH625" s="19"/>
    </row>
    <row r="626" spans="1:34" ht="15.75" customHeight="1" x14ac:dyDescent="0.2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0"/>
      <c r="AG626" s="19"/>
      <c r="AH626" s="19"/>
    </row>
    <row r="627" spans="1:34" ht="15.75" customHeight="1" x14ac:dyDescent="0.2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0"/>
      <c r="AG627" s="19"/>
      <c r="AH627" s="19"/>
    </row>
    <row r="628" spans="1:34" ht="15.75" customHeight="1" x14ac:dyDescent="0.2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0"/>
      <c r="AG628" s="19"/>
      <c r="AH628" s="19"/>
    </row>
    <row r="629" spans="1:34" ht="15.75" customHeight="1" x14ac:dyDescent="0.2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0"/>
      <c r="AG629" s="19"/>
      <c r="AH629" s="19"/>
    </row>
    <row r="630" spans="1:34" ht="15.75" customHeight="1" x14ac:dyDescent="0.2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0"/>
      <c r="AG630" s="19"/>
      <c r="AH630" s="19"/>
    </row>
    <row r="631" spans="1:34" ht="15.75" customHeight="1" x14ac:dyDescent="0.2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0"/>
      <c r="AG631" s="19"/>
      <c r="AH631" s="19"/>
    </row>
    <row r="632" spans="1:34" ht="15.75" customHeight="1" x14ac:dyDescent="0.2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0"/>
      <c r="AG632" s="19"/>
      <c r="AH632" s="19"/>
    </row>
    <row r="633" spans="1:34" ht="15.75" customHeight="1" x14ac:dyDescent="0.2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0"/>
      <c r="AG633" s="19"/>
      <c r="AH633" s="19"/>
    </row>
    <row r="634" spans="1:34" ht="15.75" customHeight="1" x14ac:dyDescent="0.2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0"/>
      <c r="AG634" s="19"/>
      <c r="AH634" s="19"/>
    </row>
    <row r="635" spans="1:34" ht="15.75" customHeight="1" x14ac:dyDescent="0.2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0"/>
      <c r="AG635" s="19"/>
      <c r="AH635" s="19"/>
    </row>
    <row r="636" spans="1:34" ht="15.75" customHeight="1" x14ac:dyDescent="0.2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0"/>
      <c r="AG636" s="19"/>
      <c r="AH636" s="19"/>
    </row>
    <row r="637" spans="1:34" ht="15.75" customHeight="1" x14ac:dyDescent="0.2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0"/>
      <c r="AG637" s="19"/>
      <c r="AH637" s="19"/>
    </row>
    <row r="638" spans="1:34" ht="15.75" customHeight="1" x14ac:dyDescent="0.2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0"/>
      <c r="AG638" s="19"/>
      <c r="AH638" s="19"/>
    </row>
    <row r="639" spans="1:34" ht="15.75" customHeight="1" x14ac:dyDescent="0.2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0"/>
      <c r="AG639" s="19"/>
      <c r="AH639" s="19"/>
    </row>
    <row r="640" spans="1:34" ht="15.75" customHeight="1" x14ac:dyDescent="0.2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0"/>
      <c r="AG640" s="19"/>
      <c r="AH640" s="19"/>
    </row>
    <row r="641" spans="1:34" ht="15.75" customHeight="1" x14ac:dyDescent="0.2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0"/>
      <c r="AG641" s="19"/>
      <c r="AH641" s="19"/>
    </row>
    <row r="642" spans="1:34" ht="15.75" customHeight="1" x14ac:dyDescent="0.2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0"/>
      <c r="AG642" s="19"/>
      <c r="AH642" s="19"/>
    </row>
    <row r="643" spans="1:34" ht="15.75" customHeight="1" x14ac:dyDescent="0.2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0"/>
      <c r="AG643" s="19"/>
      <c r="AH643" s="19"/>
    </row>
    <row r="644" spans="1:34" ht="15.75" customHeight="1" x14ac:dyDescent="0.2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0"/>
      <c r="AG644" s="19"/>
      <c r="AH644" s="19"/>
    </row>
    <row r="645" spans="1:34" ht="15.75" customHeight="1" x14ac:dyDescent="0.2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0"/>
      <c r="AG645" s="19"/>
      <c r="AH645" s="19"/>
    </row>
    <row r="646" spans="1:34" ht="15.75" customHeight="1" x14ac:dyDescent="0.2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0"/>
      <c r="AG646" s="19"/>
      <c r="AH646" s="19"/>
    </row>
    <row r="647" spans="1:34" ht="15.75" customHeight="1" x14ac:dyDescent="0.2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0"/>
      <c r="AG647" s="19"/>
      <c r="AH647" s="19"/>
    </row>
    <row r="648" spans="1:34" ht="15.75" customHeight="1" x14ac:dyDescent="0.2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0"/>
      <c r="AG648" s="19"/>
      <c r="AH648" s="19"/>
    </row>
    <row r="649" spans="1:34" ht="15.75" customHeight="1" x14ac:dyDescent="0.2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0"/>
      <c r="AG649" s="19"/>
      <c r="AH649" s="19"/>
    </row>
    <row r="650" spans="1:34" ht="15.75" customHeight="1" x14ac:dyDescent="0.2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0"/>
      <c r="AG650" s="19"/>
      <c r="AH650" s="19"/>
    </row>
    <row r="651" spans="1:34" ht="15.75" customHeight="1" x14ac:dyDescent="0.2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0"/>
      <c r="AG651" s="19"/>
      <c r="AH651" s="19"/>
    </row>
    <row r="652" spans="1:34" ht="15.75" customHeight="1" x14ac:dyDescent="0.2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0"/>
      <c r="AG652" s="19"/>
      <c r="AH652" s="19"/>
    </row>
    <row r="653" spans="1:34" ht="15.75" customHeight="1" x14ac:dyDescent="0.2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0"/>
      <c r="AG653" s="19"/>
      <c r="AH653" s="19"/>
    </row>
    <row r="654" spans="1:34" ht="15.75" customHeight="1" x14ac:dyDescent="0.2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0"/>
      <c r="AG654" s="19"/>
      <c r="AH654" s="19"/>
    </row>
    <row r="655" spans="1:34" ht="15.75" customHeight="1" x14ac:dyDescent="0.2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0"/>
      <c r="AG655" s="19"/>
      <c r="AH655" s="19"/>
    </row>
    <row r="656" spans="1:34" ht="15.75" customHeight="1" x14ac:dyDescent="0.2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0"/>
      <c r="AG656" s="19"/>
      <c r="AH656" s="19"/>
    </row>
    <row r="657" spans="1:34" ht="15.75" customHeight="1" x14ac:dyDescent="0.2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0"/>
      <c r="AG657" s="19"/>
      <c r="AH657" s="19"/>
    </row>
    <row r="658" spans="1:34" ht="15.75" customHeight="1" x14ac:dyDescent="0.2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0"/>
      <c r="AG658" s="19"/>
      <c r="AH658" s="19"/>
    </row>
    <row r="659" spans="1:34" ht="15.75" customHeight="1" x14ac:dyDescent="0.2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0"/>
      <c r="AG659" s="19"/>
      <c r="AH659" s="19"/>
    </row>
    <row r="660" spans="1:34" ht="15.75" customHeight="1" x14ac:dyDescent="0.2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0"/>
      <c r="AG660" s="19"/>
      <c r="AH660" s="19"/>
    </row>
    <row r="661" spans="1:34" ht="15.75" customHeight="1" x14ac:dyDescent="0.2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0"/>
      <c r="AG661" s="19"/>
      <c r="AH661" s="19"/>
    </row>
    <row r="662" spans="1:34" ht="15.75" customHeight="1" x14ac:dyDescent="0.2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0"/>
      <c r="AG662" s="19"/>
      <c r="AH662" s="19"/>
    </row>
    <row r="663" spans="1:34" ht="15.75" customHeight="1" x14ac:dyDescent="0.2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0"/>
      <c r="AG663" s="19"/>
      <c r="AH663" s="19"/>
    </row>
    <row r="664" spans="1:34" ht="15.75" customHeight="1" x14ac:dyDescent="0.2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0"/>
      <c r="AG664" s="19"/>
      <c r="AH664" s="19"/>
    </row>
    <row r="665" spans="1:34" ht="15.75" customHeight="1" x14ac:dyDescent="0.2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0"/>
      <c r="AG665" s="19"/>
      <c r="AH665" s="19"/>
    </row>
    <row r="666" spans="1:34" ht="15.75" customHeight="1" x14ac:dyDescent="0.2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0"/>
      <c r="AG666" s="19"/>
      <c r="AH666" s="19"/>
    </row>
    <row r="667" spans="1:34" ht="15.75" customHeight="1" x14ac:dyDescent="0.2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0"/>
      <c r="AG667" s="19"/>
      <c r="AH667" s="19"/>
    </row>
    <row r="668" spans="1:34" ht="15.75" customHeight="1" x14ac:dyDescent="0.2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0"/>
      <c r="AG668" s="19"/>
      <c r="AH668" s="19"/>
    </row>
    <row r="669" spans="1:34" ht="15.75" customHeight="1" x14ac:dyDescent="0.2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0"/>
      <c r="AG669" s="19"/>
      <c r="AH669" s="19"/>
    </row>
    <row r="670" spans="1:34" ht="15.75" customHeight="1" x14ac:dyDescent="0.2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0"/>
      <c r="AG670" s="19"/>
      <c r="AH670" s="19"/>
    </row>
    <row r="671" spans="1:34" ht="15.75" customHeight="1" x14ac:dyDescent="0.2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0"/>
      <c r="AG671" s="19"/>
      <c r="AH671" s="19"/>
    </row>
    <row r="672" spans="1:34" ht="15.75" customHeight="1" x14ac:dyDescent="0.2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0"/>
      <c r="AG672" s="19"/>
      <c r="AH672" s="19"/>
    </row>
    <row r="673" spans="1:34" ht="15.75" customHeight="1" x14ac:dyDescent="0.2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0"/>
      <c r="AG673" s="19"/>
      <c r="AH673" s="19"/>
    </row>
    <row r="674" spans="1:34" ht="15.75" customHeight="1" x14ac:dyDescent="0.2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0"/>
      <c r="AG674" s="19"/>
      <c r="AH674" s="19"/>
    </row>
    <row r="675" spans="1:34" ht="15.75" customHeight="1" x14ac:dyDescent="0.2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0"/>
      <c r="AG675" s="19"/>
      <c r="AH675" s="19"/>
    </row>
    <row r="676" spans="1:34" ht="15.75" customHeight="1" x14ac:dyDescent="0.2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0"/>
      <c r="AG676" s="19"/>
      <c r="AH676" s="19"/>
    </row>
    <row r="677" spans="1:34" ht="15.75" customHeight="1" x14ac:dyDescent="0.2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0"/>
      <c r="AG677" s="19"/>
      <c r="AH677" s="19"/>
    </row>
    <row r="678" spans="1:34" ht="15.75" customHeight="1" x14ac:dyDescent="0.2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0"/>
      <c r="AG678" s="19"/>
      <c r="AH678" s="19"/>
    </row>
    <row r="679" spans="1:34" ht="15.75" customHeight="1" x14ac:dyDescent="0.2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0"/>
      <c r="AG679" s="19"/>
      <c r="AH679" s="19"/>
    </row>
    <row r="680" spans="1:34" ht="15.75" customHeight="1" x14ac:dyDescent="0.2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0"/>
      <c r="AG680" s="19"/>
      <c r="AH680" s="19"/>
    </row>
    <row r="681" spans="1:34" ht="15.75" customHeight="1" x14ac:dyDescent="0.2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0"/>
      <c r="AG681" s="19"/>
      <c r="AH681" s="19"/>
    </row>
    <row r="682" spans="1:34" ht="15.75" customHeight="1" x14ac:dyDescent="0.2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0"/>
      <c r="AG682" s="19"/>
      <c r="AH682" s="19"/>
    </row>
    <row r="683" spans="1:34" ht="15.75" customHeight="1" x14ac:dyDescent="0.2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0"/>
      <c r="AG683" s="19"/>
      <c r="AH683" s="19"/>
    </row>
    <row r="684" spans="1:34" ht="15.75" customHeight="1" x14ac:dyDescent="0.2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0"/>
      <c r="AG684" s="19"/>
      <c r="AH684" s="19"/>
    </row>
    <row r="685" spans="1:34" ht="15.75" customHeight="1" x14ac:dyDescent="0.2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0"/>
      <c r="AG685" s="19"/>
      <c r="AH685" s="19"/>
    </row>
    <row r="686" spans="1:34" ht="15.75" customHeight="1" x14ac:dyDescent="0.2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0"/>
      <c r="AG686" s="19"/>
      <c r="AH686" s="19"/>
    </row>
    <row r="687" spans="1:34" ht="15.75" customHeight="1" x14ac:dyDescent="0.2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0"/>
      <c r="AG687" s="19"/>
      <c r="AH687" s="19"/>
    </row>
    <row r="688" spans="1:34" ht="15.75" customHeight="1" x14ac:dyDescent="0.2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0"/>
      <c r="AG688" s="19"/>
      <c r="AH688" s="19"/>
    </row>
    <row r="689" spans="1:34" ht="15.75" customHeight="1" x14ac:dyDescent="0.2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0"/>
      <c r="AG689" s="19"/>
      <c r="AH689" s="19"/>
    </row>
    <row r="690" spans="1:34" ht="15.75" customHeight="1" x14ac:dyDescent="0.2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0"/>
      <c r="AG690" s="19"/>
      <c r="AH690" s="19"/>
    </row>
    <row r="691" spans="1:34" ht="15.75" customHeight="1" x14ac:dyDescent="0.2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0"/>
      <c r="AG691" s="19"/>
      <c r="AH691" s="19"/>
    </row>
    <row r="692" spans="1:34" ht="15.75" customHeight="1" x14ac:dyDescent="0.2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0"/>
      <c r="AG692" s="19"/>
      <c r="AH692" s="19"/>
    </row>
    <row r="693" spans="1:34" ht="15.75" customHeight="1" x14ac:dyDescent="0.2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0"/>
      <c r="AG693" s="19"/>
      <c r="AH693" s="19"/>
    </row>
    <row r="694" spans="1:34" ht="15.75" customHeight="1" x14ac:dyDescent="0.2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0"/>
      <c r="AG694" s="19"/>
      <c r="AH694" s="19"/>
    </row>
    <row r="695" spans="1:34" ht="15.75" customHeight="1" x14ac:dyDescent="0.2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0"/>
      <c r="AG695" s="19"/>
      <c r="AH695" s="19"/>
    </row>
    <row r="696" spans="1:34" ht="15.75" customHeight="1" x14ac:dyDescent="0.2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0"/>
      <c r="AG696" s="19"/>
      <c r="AH696" s="19"/>
    </row>
    <row r="697" spans="1:34" ht="15.75" customHeight="1" x14ac:dyDescent="0.2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0"/>
      <c r="AG697" s="19"/>
      <c r="AH697" s="19"/>
    </row>
    <row r="698" spans="1:34" ht="15.75" customHeight="1" x14ac:dyDescent="0.2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0"/>
      <c r="AG698" s="19"/>
      <c r="AH698" s="19"/>
    </row>
    <row r="699" spans="1:34" ht="15.75" customHeight="1" x14ac:dyDescent="0.2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0"/>
      <c r="AG699" s="19"/>
      <c r="AH699" s="19"/>
    </row>
    <row r="700" spans="1:34" ht="15.75" customHeight="1" x14ac:dyDescent="0.2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0"/>
      <c r="AG700" s="19"/>
      <c r="AH700" s="19"/>
    </row>
    <row r="701" spans="1:34" ht="15.75" customHeight="1" x14ac:dyDescent="0.2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c r="AE701" s="19"/>
      <c r="AF701" s="10"/>
      <c r="AG701" s="19"/>
      <c r="AH701" s="19"/>
    </row>
    <row r="702" spans="1:34" ht="15.75" customHeight="1" x14ac:dyDescent="0.2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c r="AF702" s="10"/>
      <c r="AG702" s="19"/>
      <c r="AH702" s="19"/>
    </row>
    <row r="703" spans="1:34" ht="15.75" customHeight="1" x14ac:dyDescent="0.2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c r="AF703" s="10"/>
      <c r="AG703" s="19"/>
      <c r="AH703" s="19"/>
    </row>
    <row r="704" spans="1:34" ht="15.75" customHeight="1" x14ac:dyDescent="0.2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c r="AF704" s="10"/>
      <c r="AG704" s="19"/>
      <c r="AH704" s="19"/>
    </row>
    <row r="705" spans="1:34" ht="15.75" customHeight="1" x14ac:dyDescent="0.2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c r="AF705" s="10"/>
      <c r="AG705" s="19"/>
      <c r="AH705" s="19"/>
    </row>
    <row r="706" spans="1:34" ht="15.75" customHeight="1" x14ac:dyDescent="0.2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c r="AF706" s="10"/>
      <c r="AG706" s="19"/>
      <c r="AH706" s="19"/>
    </row>
    <row r="707" spans="1:34" ht="15.75" customHeight="1" x14ac:dyDescent="0.2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c r="AF707" s="10"/>
      <c r="AG707" s="19"/>
      <c r="AH707" s="19"/>
    </row>
    <row r="708" spans="1:34" ht="15.75" customHeight="1" x14ac:dyDescent="0.2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c r="AF708" s="10"/>
      <c r="AG708" s="19"/>
      <c r="AH708" s="19"/>
    </row>
    <row r="709" spans="1:34" ht="15.75" customHeight="1" x14ac:dyDescent="0.2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c r="AE709" s="19"/>
      <c r="AF709" s="10"/>
      <c r="AG709" s="19"/>
      <c r="AH709" s="19"/>
    </row>
    <row r="710" spans="1:34" ht="15.75" customHeight="1" x14ac:dyDescent="0.2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c r="AE710" s="19"/>
      <c r="AF710" s="10"/>
      <c r="AG710" s="19"/>
      <c r="AH710" s="19"/>
    </row>
    <row r="711" spans="1:34" ht="15.75" customHeight="1" x14ac:dyDescent="0.2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c r="AF711" s="10"/>
      <c r="AG711" s="19"/>
      <c r="AH711" s="19"/>
    </row>
    <row r="712" spans="1:34" ht="15.75" customHeight="1" x14ac:dyDescent="0.2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c r="AF712" s="10"/>
      <c r="AG712" s="19"/>
      <c r="AH712" s="19"/>
    </row>
    <row r="713" spans="1:34" ht="15.75" customHeight="1" x14ac:dyDescent="0.2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c r="AF713" s="10"/>
      <c r="AG713" s="19"/>
      <c r="AH713" s="19"/>
    </row>
    <row r="714" spans="1:34" ht="15.75" customHeight="1" x14ac:dyDescent="0.2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c r="AF714" s="10"/>
      <c r="AG714" s="19"/>
      <c r="AH714" s="19"/>
    </row>
    <row r="715" spans="1:34" ht="15.75" customHeight="1" x14ac:dyDescent="0.2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c r="AF715" s="10"/>
      <c r="AG715" s="19"/>
      <c r="AH715" s="19"/>
    </row>
    <row r="716" spans="1:34" ht="15.75" customHeight="1" x14ac:dyDescent="0.2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c r="AF716" s="10"/>
      <c r="AG716" s="19"/>
      <c r="AH716" s="19"/>
    </row>
    <row r="717" spans="1:34" ht="15.75" customHeight="1" x14ac:dyDescent="0.2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c r="AF717" s="10"/>
      <c r="AG717" s="19"/>
      <c r="AH717" s="19"/>
    </row>
    <row r="718" spans="1:34" ht="15.75" customHeight="1" x14ac:dyDescent="0.2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c r="AF718" s="10"/>
      <c r="AG718" s="19"/>
      <c r="AH718" s="19"/>
    </row>
    <row r="719" spans="1:34" ht="15.75" customHeight="1" x14ac:dyDescent="0.2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c r="AF719" s="10"/>
      <c r="AG719" s="19"/>
      <c r="AH719" s="19"/>
    </row>
    <row r="720" spans="1:34" ht="15.75" customHeight="1" x14ac:dyDescent="0.2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0"/>
      <c r="AG720" s="19"/>
      <c r="AH720" s="19"/>
    </row>
    <row r="721" spans="1:34" ht="15.75" customHeight="1" x14ac:dyDescent="0.2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c r="AF721" s="10"/>
      <c r="AG721" s="19"/>
      <c r="AH721" s="19"/>
    </row>
    <row r="722" spans="1:34" ht="15.75" customHeight="1" x14ac:dyDescent="0.2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c r="AF722" s="10"/>
      <c r="AG722" s="19"/>
      <c r="AH722" s="19"/>
    </row>
    <row r="723" spans="1:34" ht="15.75" customHeight="1" x14ac:dyDescent="0.2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c r="AF723" s="10"/>
      <c r="AG723" s="19"/>
      <c r="AH723" s="19"/>
    </row>
    <row r="724" spans="1:34" ht="15.75" customHeight="1" x14ac:dyDescent="0.2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c r="AE724" s="19"/>
      <c r="AF724" s="10"/>
      <c r="AG724" s="19"/>
      <c r="AH724" s="19"/>
    </row>
    <row r="725" spans="1:34" ht="15.75" customHeight="1" x14ac:dyDescent="0.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c r="AF725" s="10"/>
      <c r="AG725" s="19"/>
      <c r="AH725" s="19"/>
    </row>
    <row r="726" spans="1:34" ht="15.75" customHeight="1" x14ac:dyDescent="0.2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0"/>
      <c r="AG726" s="19"/>
      <c r="AH726" s="19"/>
    </row>
    <row r="727" spans="1:34" ht="15.75" customHeight="1" x14ac:dyDescent="0.2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c r="AF727" s="10"/>
      <c r="AG727" s="19"/>
      <c r="AH727" s="19"/>
    </row>
    <row r="728" spans="1:34" ht="15.75" customHeight="1" x14ac:dyDescent="0.2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c r="AF728" s="10"/>
      <c r="AG728" s="19"/>
      <c r="AH728" s="19"/>
    </row>
    <row r="729" spans="1:34" ht="15.75" customHeight="1" x14ac:dyDescent="0.2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0"/>
      <c r="AG729" s="19"/>
      <c r="AH729" s="19"/>
    </row>
    <row r="730" spans="1:34" ht="15.75" customHeight="1" x14ac:dyDescent="0.2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0"/>
      <c r="AG730" s="19"/>
      <c r="AH730" s="19"/>
    </row>
    <row r="731" spans="1:34" ht="15.75" customHeight="1" x14ac:dyDescent="0.2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0"/>
      <c r="AG731" s="19"/>
      <c r="AH731" s="19"/>
    </row>
    <row r="732" spans="1:34" ht="15.75" customHeight="1" x14ac:dyDescent="0.2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0"/>
      <c r="AG732" s="19"/>
      <c r="AH732" s="19"/>
    </row>
    <row r="733" spans="1:34" ht="15.75" customHeight="1" x14ac:dyDescent="0.2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c r="AE733" s="19"/>
      <c r="AF733" s="10"/>
      <c r="AG733" s="19"/>
      <c r="AH733" s="19"/>
    </row>
    <row r="734" spans="1:34" ht="15.75" customHeight="1" x14ac:dyDescent="0.2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c r="AE734" s="19"/>
      <c r="AF734" s="10"/>
      <c r="AG734" s="19"/>
      <c r="AH734" s="19"/>
    </row>
    <row r="735" spans="1:34" ht="15.75" customHeight="1" x14ac:dyDescent="0.2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0"/>
      <c r="AG735" s="19"/>
      <c r="AH735" s="19"/>
    </row>
    <row r="736" spans="1:34" ht="15.75" customHeight="1" x14ac:dyDescent="0.2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c r="AF736" s="10"/>
      <c r="AG736" s="19"/>
      <c r="AH736" s="19"/>
    </row>
    <row r="737" spans="1:34" ht="15.75" customHeight="1" x14ac:dyDescent="0.2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c r="AF737" s="10"/>
      <c r="AG737" s="19"/>
      <c r="AH737" s="19"/>
    </row>
    <row r="738" spans="1:34" ht="15.75" customHeight="1" x14ac:dyDescent="0.2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0"/>
      <c r="AG738" s="19"/>
      <c r="AH738" s="19"/>
    </row>
    <row r="739" spans="1:34" ht="15.75" customHeight="1" x14ac:dyDescent="0.2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c r="AF739" s="10"/>
      <c r="AG739" s="19"/>
      <c r="AH739" s="19"/>
    </row>
    <row r="740" spans="1:34" ht="15.75" customHeight="1" x14ac:dyDescent="0.2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0"/>
      <c r="AG740" s="19"/>
      <c r="AH740" s="19"/>
    </row>
    <row r="741" spans="1:34" ht="15.75" customHeight="1" x14ac:dyDescent="0.2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0"/>
      <c r="AG741" s="19"/>
      <c r="AH741" s="19"/>
    </row>
    <row r="742" spans="1:34" ht="15.75" customHeight="1" x14ac:dyDescent="0.2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0"/>
      <c r="AG742" s="19"/>
      <c r="AH742" s="19"/>
    </row>
    <row r="743" spans="1:34" ht="15.75" customHeight="1" x14ac:dyDescent="0.2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c r="AF743" s="10"/>
      <c r="AG743" s="19"/>
      <c r="AH743" s="19"/>
    </row>
    <row r="744" spans="1:34" ht="15.75" customHeight="1" x14ac:dyDescent="0.2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0"/>
      <c r="AG744" s="19"/>
      <c r="AH744" s="19"/>
    </row>
    <row r="745" spans="1:34" ht="15.75" customHeight="1" x14ac:dyDescent="0.2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c r="AF745" s="10"/>
      <c r="AG745" s="19"/>
      <c r="AH745" s="19"/>
    </row>
    <row r="746" spans="1:34" ht="15.75" customHeight="1" x14ac:dyDescent="0.2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c r="AE746" s="19"/>
      <c r="AF746" s="10"/>
      <c r="AG746" s="19"/>
      <c r="AH746" s="19"/>
    </row>
    <row r="747" spans="1:34" ht="15.75" customHeight="1" x14ac:dyDescent="0.2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0"/>
      <c r="AG747" s="19"/>
      <c r="AH747" s="19"/>
    </row>
    <row r="748" spans="1:34" ht="15.75" customHeight="1" x14ac:dyDescent="0.2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c r="AF748" s="10"/>
      <c r="AG748" s="19"/>
      <c r="AH748" s="19"/>
    </row>
    <row r="749" spans="1:34" ht="15.75" customHeight="1" x14ac:dyDescent="0.2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c r="AF749" s="10"/>
      <c r="AG749" s="19"/>
      <c r="AH749" s="19"/>
    </row>
    <row r="750" spans="1:34" ht="15.75" customHeight="1" x14ac:dyDescent="0.2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c r="AF750" s="10"/>
      <c r="AG750" s="19"/>
      <c r="AH750" s="19"/>
    </row>
    <row r="751" spans="1:34" ht="15.75" customHeight="1" x14ac:dyDescent="0.2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c r="AF751" s="10"/>
      <c r="AG751" s="19"/>
      <c r="AH751" s="19"/>
    </row>
    <row r="752" spans="1:34" ht="15.75" customHeight="1" x14ac:dyDescent="0.2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c r="AF752" s="10"/>
      <c r="AG752" s="19"/>
      <c r="AH752" s="19"/>
    </row>
    <row r="753" spans="1:34" ht="15.75" customHeight="1" x14ac:dyDescent="0.2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c r="AF753" s="10"/>
      <c r="AG753" s="19"/>
      <c r="AH753" s="19"/>
    </row>
    <row r="754" spans="1:34" ht="15.75" customHeight="1" x14ac:dyDescent="0.2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0"/>
      <c r="AG754" s="19"/>
      <c r="AH754" s="19"/>
    </row>
    <row r="755" spans="1:34" ht="15.75" customHeight="1" x14ac:dyDescent="0.2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0"/>
      <c r="AG755" s="19"/>
      <c r="AH755" s="19"/>
    </row>
    <row r="756" spans="1:34" ht="15.75" customHeight="1" x14ac:dyDescent="0.2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0"/>
      <c r="AG756" s="19"/>
      <c r="AH756" s="19"/>
    </row>
    <row r="757" spans="1:34" ht="15.75" customHeight="1" x14ac:dyDescent="0.2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c r="AF757" s="10"/>
      <c r="AG757" s="19"/>
      <c r="AH757" s="19"/>
    </row>
    <row r="758" spans="1:34" ht="15.75" customHeight="1" x14ac:dyDescent="0.2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c r="AF758" s="10"/>
      <c r="AG758" s="19"/>
      <c r="AH758" s="19"/>
    </row>
    <row r="759" spans="1:34" ht="15.75" customHeight="1" x14ac:dyDescent="0.2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c r="AE759" s="19"/>
      <c r="AF759" s="10"/>
      <c r="AG759" s="19"/>
      <c r="AH759" s="19"/>
    </row>
    <row r="760" spans="1:34" ht="15.75" customHeight="1" x14ac:dyDescent="0.2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c r="AE760" s="19"/>
      <c r="AF760" s="10"/>
      <c r="AG760" s="19"/>
      <c r="AH760" s="19"/>
    </row>
    <row r="761" spans="1:34" ht="15.75" customHeight="1" x14ac:dyDescent="0.2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c r="AE761" s="19"/>
      <c r="AF761" s="10"/>
      <c r="AG761" s="19"/>
      <c r="AH761" s="19"/>
    </row>
    <row r="762" spans="1:34" ht="15.75" customHeight="1" x14ac:dyDescent="0.2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c r="AE762" s="19"/>
      <c r="AF762" s="10"/>
      <c r="AG762" s="19"/>
      <c r="AH762" s="19"/>
    </row>
    <row r="763" spans="1:34" ht="15.75" customHeight="1" x14ac:dyDescent="0.2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c r="AF763" s="10"/>
      <c r="AG763" s="19"/>
      <c r="AH763" s="19"/>
    </row>
    <row r="764" spans="1:34" ht="15.75" customHeight="1" x14ac:dyDescent="0.2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c r="AF764" s="10"/>
      <c r="AG764" s="19"/>
      <c r="AH764" s="19"/>
    </row>
    <row r="765" spans="1:34" ht="15.75" customHeight="1" x14ac:dyDescent="0.2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c r="AF765" s="10"/>
      <c r="AG765" s="19"/>
      <c r="AH765" s="19"/>
    </row>
    <row r="766" spans="1:34" ht="15.75" customHeight="1" x14ac:dyDescent="0.2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0"/>
      <c r="AG766" s="19"/>
      <c r="AH766" s="19"/>
    </row>
    <row r="767" spans="1:34" ht="15.75" customHeight="1" x14ac:dyDescent="0.2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0"/>
      <c r="AG767" s="19"/>
      <c r="AH767" s="19"/>
    </row>
    <row r="768" spans="1:34" ht="15.75" customHeight="1" x14ac:dyDescent="0.2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c r="AF768" s="10"/>
      <c r="AG768" s="19"/>
      <c r="AH768" s="19"/>
    </row>
    <row r="769" spans="1:34" ht="15.75" customHeight="1" x14ac:dyDescent="0.2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c r="AE769" s="19"/>
      <c r="AF769" s="10"/>
      <c r="AG769" s="19"/>
      <c r="AH769" s="19"/>
    </row>
    <row r="770" spans="1:34" ht="15.75" customHeight="1" x14ac:dyDescent="0.2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0"/>
      <c r="AG770" s="19"/>
      <c r="AH770" s="19"/>
    </row>
    <row r="771" spans="1:34" ht="15.75" customHeight="1" x14ac:dyDescent="0.2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c r="AF771" s="10"/>
      <c r="AG771" s="19"/>
      <c r="AH771" s="19"/>
    </row>
    <row r="772" spans="1:34" ht="15.75" customHeight="1" x14ac:dyDescent="0.2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c r="AF772" s="10"/>
      <c r="AG772" s="19"/>
      <c r="AH772" s="19"/>
    </row>
    <row r="773" spans="1:34" ht="15.75" customHeight="1" x14ac:dyDescent="0.2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c r="AF773" s="10"/>
      <c r="AG773" s="19"/>
      <c r="AH773" s="19"/>
    </row>
    <row r="774" spans="1:34" ht="15.75" customHeight="1" x14ac:dyDescent="0.2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c r="AF774" s="10"/>
      <c r="AG774" s="19"/>
      <c r="AH774" s="19"/>
    </row>
    <row r="775" spans="1:34" ht="15.75" customHeight="1" x14ac:dyDescent="0.2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c r="AE775" s="19"/>
      <c r="AF775" s="10"/>
      <c r="AG775" s="19"/>
      <c r="AH775" s="19"/>
    </row>
    <row r="776" spans="1:34" ht="15.75" customHeight="1" x14ac:dyDescent="0.2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0"/>
      <c r="AG776" s="19"/>
      <c r="AH776" s="19"/>
    </row>
    <row r="777" spans="1:34" ht="15.75" customHeight="1" x14ac:dyDescent="0.2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c r="AF777" s="10"/>
      <c r="AG777" s="19"/>
      <c r="AH777" s="19"/>
    </row>
    <row r="778" spans="1:34" ht="15.75" customHeight="1" x14ac:dyDescent="0.2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0"/>
      <c r="AG778" s="19"/>
      <c r="AH778" s="19"/>
    </row>
    <row r="779" spans="1:34" ht="15.75" customHeight="1" x14ac:dyDescent="0.2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0"/>
      <c r="AG779" s="19"/>
      <c r="AH779" s="19"/>
    </row>
    <row r="780" spans="1:34" ht="15.75" customHeight="1" x14ac:dyDescent="0.2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c r="AF780" s="10"/>
      <c r="AG780" s="19"/>
      <c r="AH780" s="19"/>
    </row>
    <row r="781" spans="1:34" ht="15.75" customHeight="1" x14ac:dyDescent="0.2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c r="AF781" s="10"/>
      <c r="AG781" s="19"/>
      <c r="AH781" s="19"/>
    </row>
    <row r="782" spans="1:34" ht="15.75" customHeight="1" x14ac:dyDescent="0.2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0"/>
      <c r="AG782" s="19"/>
      <c r="AH782" s="19"/>
    </row>
    <row r="783" spans="1:34" ht="15.75" customHeight="1" x14ac:dyDescent="0.2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c r="AF783" s="10"/>
      <c r="AG783" s="19"/>
      <c r="AH783" s="19"/>
    </row>
    <row r="784" spans="1:34" ht="15.75" customHeight="1" x14ac:dyDescent="0.2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0"/>
      <c r="AG784" s="19"/>
      <c r="AH784" s="19"/>
    </row>
    <row r="785" spans="1:34" ht="15.75" customHeight="1" x14ac:dyDescent="0.2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0"/>
      <c r="AG785" s="19"/>
      <c r="AH785" s="19"/>
    </row>
    <row r="786" spans="1:34" ht="15.75" customHeight="1" x14ac:dyDescent="0.2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c r="AF786" s="10"/>
      <c r="AG786" s="19"/>
      <c r="AH786" s="19"/>
    </row>
    <row r="787" spans="1:34" ht="15.75" customHeight="1" x14ac:dyDescent="0.2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c r="AE787" s="19"/>
      <c r="AF787" s="10"/>
      <c r="AG787" s="19"/>
      <c r="AH787" s="19"/>
    </row>
    <row r="788" spans="1:34" ht="15.75" customHeight="1" x14ac:dyDescent="0.2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c r="AF788" s="10"/>
      <c r="AG788" s="19"/>
      <c r="AH788" s="19"/>
    </row>
    <row r="789" spans="1:34" ht="15.75" customHeight="1" x14ac:dyDescent="0.2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c r="AE789" s="19"/>
      <c r="AF789" s="10"/>
      <c r="AG789" s="19"/>
      <c r="AH789" s="19"/>
    </row>
    <row r="790" spans="1:34" ht="15.75" customHeight="1" x14ac:dyDescent="0.2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c r="AF790" s="10"/>
      <c r="AG790" s="19"/>
      <c r="AH790" s="19"/>
    </row>
    <row r="791" spans="1:34" ht="15.75" customHeight="1" x14ac:dyDescent="0.2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c r="AF791" s="10"/>
      <c r="AG791" s="19"/>
      <c r="AH791" s="19"/>
    </row>
    <row r="792" spans="1:34" ht="15.75" customHeight="1" x14ac:dyDescent="0.2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c r="AF792" s="10"/>
      <c r="AG792" s="19"/>
      <c r="AH792" s="19"/>
    </row>
    <row r="793" spans="1:34" ht="15.75" customHeight="1" x14ac:dyDescent="0.2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c r="AF793" s="10"/>
      <c r="AG793" s="19"/>
      <c r="AH793" s="19"/>
    </row>
    <row r="794" spans="1:34" ht="15.75" customHeight="1" x14ac:dyDescent="0.2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0"/>
      <c r="AG794" s="19"/>
      <c r="AH794" s="19"/>
    </row>
    <row r="795" spans="1:34" ht="15.75" customHeight="1" x14ac:dyDescent="0.2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c r="AE795" s="19"/>
      <c r="AF795" s="10"/>
      <c r="AG795" s="19"/>
      <c r="AH795" s="19"/>
    </row>
    <row r="796" spans="1:34" ht="15.75" customHeight="1" x14ac:dyDescent="0.2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0"/>
      <c r="AG796" s="19"/>
      <c r="AH796" s="19"/>
    </row>
    <row r="797" spans="1:34" ht="15.75" customHeight="1" x14ac:dyDescent="0.2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c r="AE797" s="19"/>
      <c r="AF797" s="10"/>
      <c r="AG797" s="19"/>
      <c r="AH797" s="19"/>
    </row>
    <row r="798" spans="1:34" ht="15.75" customHeight="1" x14ac:dyDescent="0.2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c r="AE798" s="19"/>
      <c r="AF798" s="10"/>
      <c r="AG798" s="19"/>
      <c r="AH798" s="19"/>
    </row>
    <row r="799" spans="1:34" ht="15.75" customHeight="1" x14ac:dyDescent="0.2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c r="AE799" s="19"/>
      <c r="AF799" s="10"/>
      <c r="AG799" s="19"/>
      <c r="AH799" s="19"/>
    </row>
    <row r="800" spans="1:34" ht="15.75" customHeight="1" x14ac:dyDescent="0.2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c r="AE800" s="19"/>
      <c r="AF800" s="10"/>
      <c r="AG800" s="19"/>
      <c r="AH800" s="19"/>
    </row>
    <row r="801" spans="1:34" ht="15.75" customHeight="1" x14ac:dyDescent="0.2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c r="AF801" s="10"/>
      <c r="AG801" s="19"/>
      <c r="AH801" s="19"/>
    </row>
    <row r="802" spans="1:34" ht="15.75" customHeight="1" x14ac:dyDescent="0.2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0"/>
      <c r="AG802" s="19"/>
      <c r="AH802" s="19"/>
    </row>
    <row r="803" spans="1:34" ht="15.75" customHeight="1" x14ac:dyDescent="0.2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c r="AF803" s="10"/>
      <c r="AG803" s="19"/>
      <c r="AH803" s="19"/>
    </row>
    <row r="804" spans="1:34" ht="15.75" customHeight="1" x14ac:dyDescent="0.2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c r="AE804" s="19"/>
      <c r="AF804" s="10"/>
      <c r="AG804" s="19"/>
      <c r="AH804" s="19"/>
    </row>
    <row r="805" spans="1:34" ht="15.75" customHeight="1" x14ac:dyDescent="0.2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c r="AE805" s="19"/>
      <c r="AF805" s="10"/>
      <c r="AG805" s="19"/>
      <c r="AH805" s="19"/>
    </row>
    <row r="806" spans="1:34" ht="15.75" customHeight="1" x14ac:dyDescent="0.2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c r="AE806" s="19"/>
      <c r="AF806" s="10"/>
      <c r="AG806" s="19"/>
      <c r="AH806" s="19"/>
    </row>
    <row r="807" spans="1:34" ht="15.75" customHeight="1" x14ac:dyDescent="0.2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c r="AE807" s="19"/>
      <c r="AF807" s="10"/>
      <c r="AG807" s="19"/>
      <c r="AH807" s="19"/>
    </row>
    <row r="808" spans="1:34" ht="15.75" customHeight="1" x14ac:dyDescent="0.2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c r="AF808" s="10"/>
      <c r="AG808" s="19"/>
      <c r="AH808" s="19"/>
    </row>
    <row r="809" spans="1:34" ht="15.75" customHeight="1" x14ac:dyDescent="0.2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c r="AE809" s="19"/>
      <c r="AF809" s="10"/>
      <c r="AG809" s="19"/>
      <c r="AH809" s="19"/>
    </row>
    <row r="810" spans="1:34" ht="15.75" customHeight="1" x14ac:dyDescent="0.2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c r="AF810" s="10"/>
      <c r="AG810" s="19"/>
      <c r="AH810" s="19"/>
    </row>
    <row r="811" spans="1:34" ht="15.75" customHeight="1" x14ac:dyDescent="0.2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c r="AE811" s="19"/>
      <c r="AF811" s="10"/>
      <c r="AG811" s="19"/>
      <c r="AH811" s="19"/>
    </row>
    <row r="812" spans="1:34" ht="15.75" customHeight="1" x14ac:dyDescent="0.2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c r="AE812" s="19"/>
      <c r="AF812" s="10"/>
      <c r="AG812" s="19"/>
      <c r="AH812" s="19"/>
    </row>
    <row r="813" spans="1:34" ht="15.75" customHeight="1" x14ac:dyDescent="0.2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c r="AE813" s="19"/>
      <c r="AF813" s="10"/>
      <c r="AG813" s="19"/>
      <c r="AH813" s="19"/>
    </row>
    <row r="814" spans="1:34" ht="15.75" customHeight="1" x14ac:dyDescent="0.2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c r="AF814" s="10"/>
      <c r="AG814" s="19"/>
      <c r="AH814" s="19"/>
    </row>
    <row r="815" spans="1:34" ht="15.75" customHeight="1" x14ac:dyDescent="0.2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c r="AE815" s="19"/>
      <c r="AF815" s="10"/>
      <c r="AG815" s="19"/>
      <c r="AH815" s="19"/>
    </row>
    <row r="816" spans="1:34" ht="15.75" customHeight="1" x14ac:dyDescent="0.2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c r="AE816" s="19"/>
      <c r="AF816" s="10"/>
      <c r="AG816" s="19"/>
      <c r="AH816" s="19"/>
    </row>
    <row r="817" spans="1:34" ht="15.75" customHeight="1" x14ac:dyDescent="0.2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0"/>
      <c r="AG817" s="19"/>
      <c r="AH817" s="19"/>
    </row>
    <row r="818" spans="1:34" ht="15.75" customHeight="1" x14ac:dyDescent="0.2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c r="AE818" s="19"/>
      <c r="AF818" s="10"/>
      <c r="AG818" s="19"/>
      <c r="AH818" s="19"/>
    </row>
    <row r="819" spans="1:34" ht="15.75" customHeight="1" x14ac:dyDescent="0.2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c r="AF819" s="10"/>
      <c r="AG819" s="19"/>
      <c r="AH819" s="19"/>
    </row>
    <row r="820" spans="1:34" ht="15.75" customHeight="1" x14ac:dyDescent="0.2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c r="AF820" s="10"/>
      <c r="AG820" s="19"/>
      <c r="AH820" s="19"/>
    </row>
    <row r="821" spans="1:34" ht="15.75" customHeight="1" x14ac:dyDescent="0.2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c r="AE821" s="19"/>
      <c r="AF821" s="10"/>
      <c r="AG821" s="19"/>
      <c r="AH821" s="19"/>
    </row>
    <row r="822" spans="1:34" ht="15.75" customHeight="1" x14ac:dyDescent="0.2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c r="AE822" s="19"/>
      <c r="AF822" s="10"/>
      <c r="AG822" s="19"/>
      <c r="AH822" s="19"/>
    </row>
    <row r="823" spans="1:34" ht="15.75" customHeight="1" x14ac:dyDescent="0.2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c r="AE823" s="19"/>
      <c r="AF823" s="10"/>
      <c r="AG823" s="19"/>
      <c r="AH823" s="19"/>
    </row>
    <row r="824" spans="1:34" ht="15.75" customHeight="1" x14ac:dyDescent="0.2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c r="AE824" s="19"/>
      <c r="AF824" s="10"/>
      <c r="AG824" s="19"/>
      <c r="AH824" s="19"/>
    </row>
    <row r="825" spans="1:34" ht="15.75" customHeight="1" x14ac:dyDescent="0.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c r="AE825" s="19"/>
      <c r="AF825" s="10"/>
      <c r="AG825" s="19"/>
      <c r="AH825" s="19"/>
    </row>
    <row r="826" spans="1:34" ht="15.75" customHeight="1" x14ac:dyDescent="0.2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c r="AF826" s="10"/>
      <c r="AG826" s="19"/>
      <c r="AH826" s="19"/>
    </row>
    <row r="827" spans="1:34" ht="15.75" customHeight="1" x14ac:dyDescent="0.2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c r="AE827" s="19"/>
      <c r="AF827" s="10"/>
      <c r="AG827" s="19"/>
      <c r="AH827" s="19"/>
    </row>
    <row r="828" spans="1:34" ht="15.75" customHeight="1" x14ac:dyDescent="0.2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c r="AF828" s="10"/>
      <c r="AG828" s="19"/>
      <c r="AH828" s="19"/>
    </row>
    <row r="829" spans="1:34" ht="15.75" customHeight="1" x14ac:dyDescent="0.2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c r="AF829" s="10"/>
      <c r="AG829" s="19"/>
      <c r="AH829" s="19"/>
    </row>
    <row r="830" spans="1:34" ht="15.75" customHeight="1" x14ac:dyDescent="0.2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c r="AE830" s="19"/>
      <c r="AF830" s="10"/>
      <c r="AG830" s="19"/>
      <c r="AH830" s="19"/>
    </row>
    <row r="831" spans="1:34" ht="15.75" customHeight="1" x14ac:dyDescent="0.2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c r="AE831" s="19"/>
      <c r="AF831" s="10"/>
      <c r="AG831" s="19"/>
      <c r="AH831" s="19"/>
    </row>
    <row r="832" spans="1:34" ht="15.75" customHeight="1" x14ac:dyDescent="0.2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c r="AF832" s="10"/>
      <c r="AG832" s="19"/>
      <c r="AH832" s="19"/>
    </row>
    <row r="833" spans="1:34" ht="15.75" customHeight="1" x14ac:dyDescent="0.2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c r="AE833" s="19"/>
      <c r="AF833" s="10"/>
      <c r="AG833" s="19"/>
      <c r="AH833" s="19"/>
    </row>
    <row r="834" spans="1:34" ht="15.75" customHeight="1" x14ac:dyDescent="0.2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c r="AE834" s="19"/>
      <c r="AF834" s="10"/>
      <c r="AG834" s="19"/>
      <c r="AH834" s="19"/>
    </row>
    <row r="835" spans="1:34" ht="15.75" customHeight="1" x14ac:dyDescent="0.2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0"/>
      <c r="AG835" s="19"/>
      <c r="AH835" s="19"/>
    </row>
    <row r="836" spans="1:34" ht="15.75" customHeight="1" x14ac:dyDescent="0.2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c r="AE836" s="19"/>
      <c r="AF836" s="10"/>
      <c r="AG836" s="19"/>
      <c r="AH836" s="19"/>
    </row>
    <row r="837" spans="1:34" ht="15.75" customHeight="1" x14ac:dyDescent="0.2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c r="AF837" s="10"/>
      <c r="AG837" s="19"/>
      <c r="AH837" s="19"/>
    </row>
    <row r="838" spans="1:34" ht="15.75" customHeight="1" x14ac:dyDescent="0.2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0"/>
      <c r="AG838" s="19"/>
      <c r="AH838" s="19"/>
    </row>
    <row r="839" spans="1:34" ht="15.75" customHeight="1" x14ac:dyDescent="0.2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c r="AF839" s="10"/>
      <c r="AG839" s="19"/>
      <c r="AH839" s="19"/>
    </row>
    <row r="840" spans="1:34" ht="15.75" customHeight="1" x14ac:dyDescent="0.2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c r="AE840" s="19"/>
      <c r="AF840" s="10"/>
      <c r="AG840" s="19"/>
      <c r="AH840" s="19"/>
    </row>
    <row r="841" spans="1:34" ht="15.75" customHeight="1" x14ac:dyDescent="0.2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0"/>
      <c r="AG841" s="19"/>
      <c r="AH841" s="19"/>
    </row>
    <row r="842" spans="1:34" ht="15.75" customHeight="1" x14ac:dyDescent="0.2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c r="AE842" s="19"/>
      <c r="AF842" s="10"/>
      <c r="AG842" s="19"/>
      <c r="AH842" s="19"/>
    </row>
    <row r="843" spans="1:34" ht="15.75" customHeight="1" x14ac:dyDescent="0.2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c r="AE843" s="19"/>
      <c r="AF843" s="10"/>
      <c r="AG843" s="19"/>
      <c r="AH843" s="19"/>
    </row>
    <row r="844" spans="1:34" ht="15.75" customHeight="1" x14ac:dyDescent="0.2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c r="AE844" s="19"/>
      <c r="AF844" s="10"/>
      <c r="AG844" s="19"/>
      <c r="AH844" s="19"/>
    </row>
    <row r="845" spans="1:34" ht="15.75" customHeight="1" x14ac:dyDescent="0.2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c r="AE845" s="19"/>
      <c r="AF845" s="10"/>
      <c r="AG845" s="19"/>
      <c r="AH845" s="19"/>
    </row>
    <row r="846" spans="1:34" ht="15.75" customHeight="1" x14ac:dyDescent="0.2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c r="AF846" s="10"/>
      <c r="AG846" s="19"/>
      <c r="AH846" s="19"/>
    </row>
    <row r="847" spans="1:34" ht="15.75" customHeight="1" x14ac:dyDescent="0.2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c r="AF847" s="10"/>
      <c r="AG847" s="19"/>
      <c r="AH847" s="19"/>
    </row>
    <row r="848" spans="1:34" ht="15.75" customHeight="1" x14ac:dyDescent="0.2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c r="AF848" s="10"/>
      <c r="AG848" s="19"/>
      <c r="AH848" s="19"/>
    </row>
    <row r="849" spans="1:34" ht="15.75" customHeight="1" x14ac:dyDescent="0.2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c r="AE849" s="19"/>
      <c r="AF849" s="10"/>
      <c r="AG849" s="19"/>
      <c r="AH849" s="19"/>
    </row>
    <row r="850" spans="1:34" ht="15.75" customHeight="1" x14ac:dyDescent="0.2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c r="AE850" s="19"/>
      <c r="AF850" s="10"/>
      <c r="AG850" s="19"/>
      <c r="AH850" s="19"/>
    </row>
    <row r="851" spans="1:34" ht="15.75" customHeight="1" x14ac:dyDescent="0.2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c r="AE851" s="19"/>
      <c r="AF851" s="10"/>
      <c r="AG851" s="19"/>
      <c r="AH851" s="19"/>
    </row>
    <row r="852" spans="1:34" ht="15.75" customHeight="1" x14ac:dyDescent="0.2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c r="AE852" s="19"/>
      <c r="AF852" s="10"/>
      <c r="AG852" s="19"/>
      <c r="AH852" s="19"/>
    </row>
    <row r="853" spans="1:34" ht="15.75" customHeight="1" x14ac:dyDescent="0.2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c r="AF853" s="10"/>
      <c r="AG853" s="19"/>
      <c r="AH853" s="19"/>
    </row>
    <row r="854" spans="1:34" ht="15.75" customHeight="1" x14ac:dyDescent="0.2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c r="AE854" s="19"/>
      <c r="AF854" s="10"/>
      <c r="AG854" s="19"/>
      <c r="AH854" s="19"/>
    </row>
    <row r="855" spans="1:34" ht="15.75" customHeight="1" x14ac:dyDescent="0.2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c r="AF855" s="10"/>
      <c r="AG855" s="19"/>
      <c r="AH855" s="19"/>
    </row>
    <row r="856" spans="1:34" ht="15.75" customHeight="1" x14ac:dyDescent="0.2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c r="AE856" s="19"/>
      <c r="AF856" s="10"/>
      <c r="AG856" s="19"/>
      <c r="AH856" s="19"/>
    </row>
    <row r="857" spans="1:34" ht="15.75" customHeight="1" x14ac:dyDescent="0.2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c r="AF857" s="10"/>
      <c r="AG857" s="19"/>
      <c r="AH857" s="19"/>
    </row>
    <row r="858" spans="1:34" ht="15.75" customHeight="1" x14ac:dyDescent="0.2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c r="AE858" s="19"/>
      <c r="AF858" s="10"/>
      <c r="AG858" s="19"/>
      <c r="AH858" s="19"/>
    </row>
    <row r="859" spans="1:34" ht="15.75" customHeight="1" x14ac:dyDescent="0.2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c r="AF859" s="10"/>
      <c r="AG859" s="19"/>
      <c r="AH859" s="19"/>
    </row>
    <row r="860" spans="1:34" ht="15.75" customHeight="1" x14ac:dyDescent="0.2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c r="AE860" s="19"/>
      <c r="AF860" s="10"/>
      <c r="AG860" s="19"/>
      <c r="AH860" s="19"/>
    </row>
    <row r="861" spans="1:34" ht="15.75" customHeight="1" x14ac:dyDescent="0.2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c r="AF861" s="10"/>
      <c r="AG861" s="19"/>
      <c r="AH861" s="19"/>
    </row>
    <row r="862" spans="1:34" ht="15.75" customHeight="1" x14ac:dyDescent="0.2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c r="AE862" s="19"/>
      <c r="AF862" s="10"/>
      <c r="AG862" s="19"/>
      <c r="AH862" s="19"/>
    </row>
    <row r="863" spans="1:34" ht="15.75" customHeight="1" x14ac:dyDescent="0.2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c r="AE863" s="19"/>
      <c r="AF863" s="10"/>
      <c r="AG863" s="19"/>
      <c r="AH863" s="19"/>
    </row>
    <row r="864" spans="1:34" ht="15.75" customHeight="1" x14ac:dyDescent="0.2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c r="AF864" s="10"/>
      <c r="AG864" s="19"/>
      <c r="AH864" s="19"/>
    </row>
    <row r="865" spans="1:34" ht="15.75" customHeight="1" x14ac:dyDescent="0.2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c r="AF865" s="10"/>
      <c r="AG865" s="19"/>
      <c r="AH865" s="19"/>
    </row>
    <row r="866" spans="1:34" ht="15.75" customHeight="1" x14ac:dyDescent="0.2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c r="AF866" s="10"/>
      <c r="AG866" s="19"/>
      <c r="AH866" s="19"/>
    </row>
    <row r="867" spans="1:34" ht="15.75" customHeight="1" x14ac:dyDescent="0.2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0"/>
      <c r="AG867" s="19"/>
      <c r="AH867" s="19"/>
    </row>
    <row r="868" spans="1:34" ht="15.75" customHeight="1" x14ac:dyDescent="0.2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c r="AE868" s="19"/>
      <c r="AF868" s="10"/>
      <c r="AG868" s="19"/>
      <c r="AH868" s="19"/>
    </row>
    <row r="869" spans="1:34" ht="15.75" customHeight="1" x14ac:dyDescent="0.2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c r="AE869" s="19"/>
      <c r="AF869" s="10"/>
      <c r="AG869" s="19"/>
      <c r="AH869" s="19"/>
    </row>
    <row r="870" spans="1:34" ht="15.75" customHeight="1" x14ac:dyDescent="0.2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c r="AF870" s="10"/>
      <c r="AG870" s="19"/>
      <c r="AH870" s="19"/>
    </row>
    <row r="871" spans="1:34" ht="15.75" customHeight="1" x14ac:dyDescent="0.2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c r="AF871" s="10"/>
      <c r="AG871" s="19"/>
      <c r="AH871" s="19"/>
    </row>
    <row r="872" spans="1:34" ht="15.75" customHeight="1" x14ac:dyDescent="0.2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c r="AE872" s="19"/>
      <c r="AF872" s="10"/>
      <c r="AG872" s="19"/>
      <c r="AH872" s="19"/>
    </row>
    <row r="873" spans="1:34" ht="15.75" customHeight="1" x14ac:dyDescent="0.2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c r="AF873" s="10"/>
      <c r="AG873" s="19"/>
      <c r="AH873" s="19"/>
    </row>
    <row r="874" spans="1:34" ht="15.75" customHeight="1" x14ac:dyDescent="0.2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c r="AE874" s="19"/>
      <c r="AF874" s="10"/>
      <c r="AG874" s="19"/>
      <c r="AH874" s="19"/>
    </row>
    <row r="875" spans="1:34" ht="15.75" customHeight="1" x14ac:dyDescent="0.2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c r="AE875" s="19"/>
      <c r="AF875" s="10"/>
      <c r="AG875" s="19"/>
      <c r="AH875" s="19"/>
    </row>
    <row r="876" spans="1:34" ht="15.75" customHeight="1" x14ac:dyDescent="0.2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c r="AF876" s="10"/>
      <c r="AG876" s="19"/>
      <c r="AH876" s="19"/>
    </row>
    <row r="877" spans="1:34" ht="15.75" customHeight="1" x14ac:dyDescent="0.2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c r="AF877" s="10"/>
      <c r="AG877" s="19"/>
      <c r="AH877" s="19"/>
    </row>
    <row r="878" spans="1:34" ht="15.75" customHeight="1" x14ac:dyDescent="0.2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c r="AF878" s="10"/>
      <c r="AG878" s="19"/>
      <c r="AH878" s="19"/>
    </row>
    <row r="879" spans="1:34" ht="15.75" customHeight="1" x14ac:dyDescent="0.2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0"/>
      <c r="AG879" s="19"/>
      <c r="AH879" s="19"/>
    </row>
    <row r="880" spans="1:34" ht="15.75" customHeight="1" x14ac:dyDescent="0.2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c r="AE880" s="19"/>
      <c r="AF880" s="10"/>
      <c r="AG880" s="19"/>
      <c r="AH880" s="19"/>
    </row>
    <row r="881" spans="1:34" ht="15.75" customHeight="1" x14ac:dyDescent="0.2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c r="AE881" s="19"/>
      <c r="AF881" s="10"/>
      <c r="AG881" s="19"/>
      <c r="AH881" s="19"/>
    </row>
    <row r="882" spans="1:34" ht="15.75" customHeight="1" x14ac:dyDescent="0.2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c r="AF882" s="10"/>
      <c r="AG882" s="19"/>
      <c r="AH882" s="19"/>
    </row>
    <row r="883" spans="1:34" ht="15.75" customHeight="1" x14ac:dyDescent="0.2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c r="AF883" s="10"/>
      <c r="AG883" s="19"/>
      <c r="AH883" s="19"/>
    </row>
    <row r="884" spans="1:34" ht="15.75" customHeight="1" x14ac:dyDescent="0.2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c r="AE884" s="19"/>
      <c r="AF884" s="10"/>
      <c r="AG884" s="19"/>
      <c r="AH884" s="19"/>
    </row>
    <row r="885" spans="1:34" ht="15.75" customHeight="1" x14ac:dyDescent="0.2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c r="AF885" s="10"/>
      <c r="AG885" s="19"/>
      <c r="AH885" s="19"/>
    </row>
    <row r="886" spans="1:34" ht="15.75" customHeight="1" x14ac:dyDescent="0.2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c r="AE886" s="19"/>
      <c r="AF886" s="10"/>
      <c r="AG886" s="19"/>
      <c r="AH886" s="19"/>
    </row>
    <row r="887" spans="1:34" ht="15.75" customHeight="1" x14ac:dyDescent="0.2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c r="AE887" s="19"/>
      <c r="AF887" s="10"/>
      <c r="AG887" s="19"/>
      <c r="AH887" s="19"/>
    </row>
    <row r="888" spans="1:34" ht="15.75" customHeight="1" x14ac:dyDescent="0.2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0"/>
      <c r="AG888" s="19"/>
      <c r="AH888" s="19"/>
    </row>
    <row r="889" spans="1:34" ht="15.75" customHeight="1" x14ac:dyDescent="0.2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c r="AF889" s="10"/>
      <c r="AG889" s="19"/>
      <c r="AH889" s="19"/>
    </row>
    <row r="890" spans="1:34" ht="15.75" customHeight="1" x14ac:dyDescent="0.2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c r="AF890" s="10"/>
      <c r="AG890" s="19"/>
      <c r="AH890" s="19"/>
    </row>
    <row r="891" spans="1:34" ht="15.75" customHeight="1" x14ac:dyDescent="0.2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c r="AE891" s="19"/>
      <c r="AF891" s="10"/>
      <c r="AG891" s="19"/>
      <c r="AH891" s="19"/>
    </row>
    <row r="892" spans="1:34" ht="15.75" customHeight="1" x14ac:dyDescent="0.2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c r="AE892" s="19"/>
      <c r="AF892" s="10"/>
      <c r="AG892" s="19"/>
      <c r="AH892" s="19"/>
    </row>
    <row r="893" spans="1:34" ht="15.75" customHeight="1" x14ac:dyDescent="0.2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c r="AE893" s="19"/>
      <c r="AF893" s="10"/>
      <c r="AG893" s="19"/>
      <c r="AH893" s="19"/>
    </row>
    <row r="894" spans="1:34" ht="15.75" customHeight="1" x14ac:dyDescent="0.2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c r="AE894" s="19"/>
      <c r="AF894" s="10"/>
      <c r="AG894" s="19"/>
      <c r="AH894" s="19"/>
    </row>
    <row r="895" spans="1:34" ht="15.75" customHeight="1" x14ac:dyDescent="0.2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c r="AF895" s="10"/>
      <c r="AG895" s="19"/>
      <c r="AH895" s="19"/>
    </row>
    <row r="896" spans="1:34" ht="15.75" customHeight="1" x14ac:dyDescent="0.2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c r="AE896" s="19"/>
      <c r="AF896" s="10"/>
      <c r="AG896" s="19"/>
      <c r="AH896" s="19"/>
    </row>
    <row r="897" spans="1:34" ht="15.75" customHeight="1" x14ac:dyDescent="0.2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c r="AE897" s="19"/>
      <c r="AF897" s="10"/>
      <c r="AG897" s="19"/>
      <c r="AH897" s="19"/>
    </row>
    <row r="898" spans="1:34" ht="15.75" customHeight="1" x14ac:dyDescent="0.2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c r="AE898" s="19"/>
      <c r="AF898" s="10"/>
      <c r="AG898" s="19"/>
      <c r="AH898" s="19"/>
    </row>
    <row r="899" spans="1:34" ht="15.75" customHeight="1" x14ac:dyDescent="0.2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c r="AF899" s="10"/>
      <c r="AG899" s="19"/>
      <c r="AH899" s="19"/>
    </row>
    <row r="900" spans="1:34" ht="15.75" customHeight="1" x14ac:dyDescent="0.2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c r="AF900" s="10"/>
      <c r="AG900" s="19"/>
      <c r="AH900" s="19"/>
    </row>
    <row r="901" spans="1:34" ht="15.75" customHeight="1" x14ac:dyDescent="0.2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0"/>
      <c r="AG901" s="19"/>
      <c r="AH901" s="19"/>
    </row>
    <row r="902" spans="1:34" ht="15.75" customHeight="1" x14ac:dyDescent="0.2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c r="AF902" s="10"/>
      <c r="AG902" s="19"/>
      <c r="AH902" s="19"/>
    </row>
    <row r="903" spans="1:34" ht="15.75" customHeight="1" x14ac:dyDescent="0.2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c r="AF903" s="10"/>
      <c r="AG903" s="19"/>
      <c r="AH903" s="19"/>
    </row>
    <row r="904" spans="1:34" ht="15.75" customHeight="1" x14ac:dyDescent="0.2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c r="AE904" s="19"/>
      <c r="AF904" s="10"/>
      <c r="AG904" s="19"/>
      <c r="AH904" s="19"/>
    </row>
    <row r="905" spans="1:34" ht="15.75" customHeight="1" x14ac:dyDescent="0.2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c r="AF905" s="10"/>
      <c r="AG905" s="19"/>
      <c r="AH905" s="19"/>
    </row>
    <row r="906" spans="1:34" ht="15.75" customHeight="1" x14ac:dyDescent="0.2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c r="AF906" s="10"/>
      <c r="AG906" s="19"/>
      <c r="AH906" s="19"/>
    </row>
    <row r="907" spans="1:34" ht="15.75" customHeight="1" x14ac:dyDescent="0.2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c r="AF907" s="10"/>
      <c r="AG907" s="19"/>
      <c r="AH907" s="19"/>
    </row>
    <row r="908" spans="1:34" ht="15.75" customHeight="1" x14ac:dyDescent="0.2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c r="AF908" s="10"/>
      <c r="AG908" s="19"/>
      <c r="AH908" s="19"/>
    </row>
    <row r="909" spans="1:34" ht="15.75" customHeight="1" x14ac:dyDescent="0.2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c r="AF909" s="10"/>
      <c r="AG909" s="19"/>
      <c r="AH909" s="19"/>
    </row>
    <row r="910" spans="1:34" ht="15.75" customHeight="1" x14ac:dyDescent="0.2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c r="AE910" s="19"/>
      <c r="AF910" s="10"/>
      <c r="AG910" s="19"/>
      <c r="AH910" s="19"/>
    </row>
    <row r="911" spans="1:34" ht="15.75" customHeight="1" x14ac:dyDescent="0.2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0"/>
      <c r="AG911" s="19"/>
      <c r="AH911" s="19"/>
    </row>
    <row r="912" spans="1:34" ht="15.75" customHeight="1" x14ac:dyDescent="0.2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c r="AF912" s="10"/>
      <c r="AG912" s="19"/>
      <c r="AH912" s="19"/>
    </row>
    <row r="913" spans="1:34" ht="15.75" customHeight="1" x14ac:dyDescent="0.2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c r="AF913" s="10"/>
      <c r="AG913" s="19"/>
      <c r="AH913" s="19"/>
    </row>
    <row r="914" spans="1:34" ht="15.75" customHeight="1" x14ac:dyDescent="0.2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c r="AF914" s="10"/>
      <c r="AG914" s="19"/>
      <c r="AH914" s="19"/>
    </row>
    <row r="915" spans="1:34" ht="15.75" customHeight="1" x14ac:dyDescent="0.2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c r="AE915" s="19"/>
      <c r="AF915" s="10"/>
      <c r="AG915" s="19"/>
      <c r="AH915" s="19"/>
    </row>
    <row r="916" spans="1:34" ht="15.75" customHeight="1" x14ac:dyDescent="0.2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c r="AE916" s="19"/>
      <c r="AF916" s="10"/>
      <c r="AG916" s="19"/>
      <c r="AH916" s="19"/>
    </row>
    <row r="917" spans="1:34" ht="15.75" customHeight="1" x14ac:dyDescent="0.2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c r="AF917" s="10"/>
      <c r="AG917" s="19"/>
      <c r="AH917" s="19"/>
    </row>
    <row r="918" spans="1:34" ht="15.75" customHeight="1" x14ac:dyDescent="0.2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c r="AE918" s="19"/>
      <c r="AF918" s="10"/>
      <c r="AG918" s="19"/>
      <c r="AH918" s="19"/>
    </row>
    <row r="919" spans="1:34" ht="15.75" customHeight="1" x14ac:dyDescent="0.2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c r="AF919" s="10"/>
      <c r="AG919" s="19"/>
      <c r="AH919" s="19"/>
    </row>
    <row r="920" spans="1:34" ht="15.75" customHeight="1" x14ac:dyDescent="0.2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c r="AF920" s="10"/>
      <c r="AG920" s="19"/>
      <c r="AH920" s="19"/>
    </row>
    <row r="921" spans="1:34" ht="15.75" customHeight="1" x14ac:dyDescent="0.2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c r="AF921" s="10"/>
      <c r="AG921" s="19"/>
      <c r="AH921" s="19"/>
    </row>
    <row r="922" spans="1:34" ht="15.75" customHeight="1" x14ac:dyDescent="0.2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c r="AE922" s="19"/>
      <c r="AF922" s="10"/>
      <c r="AG922" s="19"/>
      <c r="AH922" s="19"/>
    </row>
    <row r="923" spans="1:34" ht="15.75" customHeight="1" x14ac:dyDescent="0.2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c r="AF923" s="10"/>
      <c r="AG923" s="19"/>
      <c r="AH923" s="19"/>
    </row>
    <row r="924" spans="1:34" ht="15.75" customHeight="1" x14ac:dyDescent="0.2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c r="AE924" s="19"/>
      <c r="AF924" s="10"/>
      <c r="AG924" s="19"/>
      <c r="AH924" s="19"/>
    </row>
    <row r="925" spans="1:34" ht="15.75" customHeight="1" x14ac:dyDescent="0.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c r="AF925" s="10"/>
      <c r="AG925" s="19"/>
      <c r="AH925" s="19"/>
    </row>
    <row r="926" spans="1:34" ht="15.75" customHeight="1" x14ac:dyDescent="0.2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c r="AE926" s="19"/>
      <c r="AF926" s="10"/>
      <c r="AG926" s="19"/>
      <c r="AH926" s="19"/>
    </row>
    <row r="927" spans="1:34" ht="15.75" customHeight="1" x14ac:dyDescent="0.2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c r="AE927" s="19"/>
      <c r="AF927" s="10"/>
      <c r="AG927" s="19"/>
      <c r="AH927" s="19"/>
    </row>
    <row r="928" spans="1:34" ht="15.75" customHeight="1" x14ac:dyDescent="0.2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c r="AE928" s="19"/>
      <c r="AF928" s="10"/>
      <c r="AG928" s="19"/>
      <c r="AH928" s="19"/>
    </row>
    <row r="929" spans="1:34" ht="15.75" customHeight="1" x14ac:dyDescent="0.2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c r="AE929" s="19"/>
      <c r="AF929" s="10"/>
      <c r="AG929" s="19"/>
      <c r="AH929" s="19"/>
    </row>
    <row r="930" spans="1:34" ht="15.75" customHeight="1" x14ac:dyDescent="0.2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c r="AE930" s="19"/>
      <c r="AF930" s="10"/>
      <c r="AG930" s="19"/>
      <c r="AH930" s="19"/>
    </row>
    <row r="931" spans="1:34" ht="15.75" customHeight="1" x14ac:dyDescent="0.2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c r="AF931" s="10"/>
      <c r="AG931" s="19"/>
      <c r="AH931" s="19"/>
    </row>
    <row r="932" spans="1:34" ht="15.75" customHeight="1" x14ac:dyDescent="0.2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c r="AF932" s="10"/>
      <c r="AG932" s="19"/>
      <c r="AH932" s="19"/>
    </row>
    <row r="933" spans="1:34" ht="15.75" customHeight="1" x14ac:dyDescent="0.2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c r="AF933" s="10"/>
      <c r="AG933" s="19"/>
      <c r="AH933" s="19"/>
    </row>
    <row r="934" spans="1:34" ht="15.75" customHeight="1" x14ac:dyDescent="0.2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c r="AE934" s="19"/>
      <c r="AF934" s="10"/>
      <c r="AG934" s="19"/>
      <c r="AH934" s="19"/>
    </row>
    <row r="935" spans="1:34" ht="15.75" customHeight="1" x14ac:dyDescent="0.2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c r="AF935" s="10"/>
      <c r="AG935" s="19"/>
      <c r="AH935" s="19"/>
    </row>
    <row r="936" spans="1:34" ht="15.75" customHeight="1" x14ac:dyDescent="0.2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c r="AE936" s="19"/>
      <c r="AF936" s="10"/>
      <c r="AG936" s="19"/>
      <c r="AH936" s="19"/>
    </row>
    <row r="937" spans="1:34" ht="15.75" customHeight="1" x14ac:dyDescent="0.2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c r="AF937" s="10"/>
      <c r="AG937" s="19"/>
      <c r="AH937" s="19"/>
    </row>
    <row r="938" spans="1:34" ht="15.75" customHeight="1" x14ac:dyDescent="0.2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c r="AE938" s="19"/>
      <c r="AF938" s="10"/>
      <c r="AG938" s="19"/>
      <c r="AH938" s="19"/>
    </row>
    <row r="939" spans="1:34" ht="15.75" customHeight="1" x14ac:dyDescent="0.2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c r="AE939" s="19"/>
      <c r="AF939" s="10"/>
      <c r="AG939" s="19"/>
      <c r="AH939" s="19"/>
    </row>
    <row r="940" spans="1:34" ht="15.75" customHeight="1" x14ac:dyDescent="0.2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c r="AE940" s="19"/>
      <c r="AF940" s="10"/>
      <c r="AG940" s="19"/>
      <c r="AH940" s="19"/>
    </row>
    <row r="941" spans="1:34" ht="15.75" customHeight="1" x14ac:dyDescent="0.2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c r="AE941" s="19"/>
      <c r="AF941" s="10"/>
      <c r="AG941" s="19"/>
      <c r="AH941" s="19"/>
    </row>
    <row r="942" spans="1:34" ht="15.75" customHeight="1" x14ac:dyDescent="0.2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c r="AE942" s="19"/>
      <c r="AF942" s="10"/>
      <c r="AG942" s="19"/>
      <c r="AH942" s="19"/>
    </row>
    <row r="943" spans="1:34" ht="15.75" customHeight="1" x14ac:dyDescent="0.2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c r="AF943" s="10"/>
      <c r="AG943" s="19"/>
      <c r="AH943" s="19"/>
    </row>
    <row r="944" spans="1:34" ht="15.75" customHeight="1" x14ac:dyDescent="0.2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c r="AF944" s="10"/>
      <c r="AG944" s="19"/>
      <c r="AH944" s="19"/>
    </row>
    <row r="945" spans="1:34" ht="15.75" customHeight="1" x14ac:dyDescent="0.2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c r="AF945" s="10"/>
      <c r="AG945" s="19"/>
      <c r="AH945" s="19"/>
    </row>
    <row r="946" spans="1:34" ht="15.75" customHeight="1" x14ac:dyDescent="0.2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c r="AE946" s="19"/>
      <c r="AF946" s="10"/>
      <c r="AG946" s="19"/>
      <c r="AH946" s="19"/>
    </row>
    <row r="947" spans="1:34" ht="15.75" customHeight="1" x14ac:dyDescent="0.2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c r="AE947" s="19"/>
      <c r="AF947" s="10"/>
      <c r="AG947" s="19"/>
      <c r="AH947" s="19"/>
    </row>
    <row r="948" spans="1:34" ht="15.75" customHeight="1" x14ac:dyDescent="0.2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c r="AE948" s="19"/>
      <c r="AF948" s="10"/>
      <c r="AG948" s="19"/>
      <c r="AH948" s="19"/>
    </row>
    <row r="949" spans="1:34" ht="15.75" customHeight="1" x14ac:dyDescent="0.2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c r="AF949" s="10"/>
      <c r="AG949" s="19"/>
      <c r="AH949" s="19"/>
    </row>
    <row r="950" spans="1:34" ht="15.75" customHeight="1" x14ac:dyDescent="0.2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c r="AE950" s="19"/>
      <c r="AF950" s="10"/>
      <c r="AG950" s="19"/>
      <c r="AH950" s="19"/>
    </row>
    <row r="951" spans="1:34" ht="15.75" customHeight="1" x14ac:dyDescent="0.2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c r="AE951" s="19"/>
      <c r="AF951" s="10"/>
      <c r="AG951" s="19"/>
      <c r="AH951" s="19"/>
    </row>
    <row r="952" spans="1:34" ht="15.75" customHeight="1" x14ac:dyDescent="0.2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c r="AE952" s="19"/>
      <c r="AF952" s="10"/>
      <c r="AG952" s="19"/>
      <c r="AH952" s="19"/>
    </row>
    <row r="953" spans="1:34" ht="15.75" customHeight="1" x14ac:dyDescent="0.2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c r="AE953" s="19"/>
      <c r="AF953" s="10"/>
      <c r="AG953" s="19"/>
      <c r="AH953" s="19"/>
    </row>
    <row r="954" spans="1:34" ht="15.75" customHeight="1" x14ac:dyDescent="0.2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c r="AF954" s="10"/>
      <c r="AG954" s="19"/>
      <c r="AH954" s="19"/>
    </row>
    <row r="955" spans="1:34" ht="15.75" customHeight="1" x14ac:dyDescent="0.2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0"/>
      <c r="AG955" s="19"/>
      <c r="AH955" s="19"/>
    </row>
    <row r="956" spans="1:34" ht="15.75" customHeight="1" x14ac:dyDescent="0.2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c r="AF956" s="10"/>
      <c r="AG956" s="19"/>
      <c r="AH956" s="19"/>
    </row>
    <row r="957" spans="1:34" ht="15.75" customHeight="1" x14ac:dyDescent="0.2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c r="AE957" s="19"/>
      <c r="AF957" s="10"/>
      <c r="AG957" s="19"/>
      <c r="AH957" s="19"/>
    </row>
    <row r="958" spans="1:34" ht="15.75" customHeight="1" x14ac:dyDescent="0.2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c r="AF958" s="10"/>
      <c r="AG958" s="19"/>
      <c r="AH958" s="19"/>
    </row>
    <row r="959" spans="1:34" ht="15.75" customHeight="1" x14ac:dyDescent="0.2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c r="AE959" s="19"/>
      <c r="AF959" s="10"/>
      <c r="AG959" s="19"/>
      <c r="AH959" s="19"/>
    </row>
    <row r="960" spans="1:34" ht="15.75" customHeight="1" x14ac:dyDescent="0.2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c r="AE960" s="19"/>
      <c r="AF960" s="10"/>
      <c r="AG960" s="19"/>
      <c r="AH960" s="19"/>
    </row>
    <row r="961" spans="1:34" ht="15.75" customHeight="1" x14ac:dyDescent="0.2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c r="AF961" s="10"/>
      <c r="AG961" s="19"/>
      <c r="AH961" s="19"/>
    </row>
    <row r="962" spans="1:34" ht="15.75" customHeight="1" x14ac:dyDescent="0.2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c r="AE962" s="19"/>
      <c r="AF962" s="10"/>
      <c r="AG962" s="19"/>
      <c r="AH962" s="19"/>
    </row>
    <row r="963" spans="1:34" ht="15.75" customHeight="1" x14ac:dyDescent="0.2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c r="AE963" s="19"/>
      <c r="AF963" s="10"/>
      <c r="AG963" s="19"/>
      <c r="AH963" s="19"/>
    </row>
    <row r="964" spans="1:34" ht="15.75" customHeight="1" x14ac:dyDescent="0.2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c r="AE964" s="19"/>
      <c r="AF964" s="10"/>
      <c r="AG964" s="19"/>
      <c r="AH964" s="19"/>
    </row>
    <row r="965" spans="1:34" ht="15.75" customHeight="1" x14ac:dyDescent="0.2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c r="AE965" s="19"/>
      <c r="AF965" s="10"/>
      <c r="AG965" s="19"/>
      <c r="AH965" s="19"/>
    </row>
    <row r="966" spans="1:34" ht="15.75" customHeight="1" x14ac:dyDescent="0.25">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c r="AE966" s="19"/>
      <c r="AF966" s="10"/>
      <c r="AG966" s="19"/>
      <c r="AH966" s="19"/>
    </row>
    <row r="967" spans="1:34" ht="15.75" customHeight="1" x14ac:dyDescent="0.25">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c r="AF967" s="10"/>
      <c r="AG967" s="19"/>
      <c r="AH967" s="19"/>
    </row>
    <row r="968" spans="1:34" ht="15.75" customHeight="1" x14ac:dyDescent="0.25">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c r="AE968" s="19"/>
      <c r="AF968" s="10"/>
      <c r="AG968" s="19"/>
      <c r="AH968" s="19"/>
    </row>
    <row r="969" spans="1:34" ht="15.75" customHeight="1" x14ac:dyDescent="0.25">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c r="AE969" s="19"/>
      <c r="AF969" s="10"/>
      <c r="AG969" s="19"/>
      <c r="AH969" s="19"/>
    </row>
    <row r="970" spans="1:34" ht="15.75" customHeight="1" x14ac:dyDescent="0.25">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c r="AF970" s="10"/>
      <c r="AG970" s="19"/>
      <c r="AH970" s="19"/>
    </row>
    <row r="971" spans="1:34" ht="15.75" customHeight="1" x14ac:dyDescent="0.25">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c r="AE971" s="19"/>
      <c r="AF971" s="10"/>
      <c r="AG971" s="19"/>
      <c r="AH971" s="19"/>
    </row>
    <row r="972" spans="1:34" ht="15.75" customHeight="1" x14ac:dyDescent="0.25">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c r="AF972" s="10"/>
      <c r="AG972" s="19"/>
      <c r="AH972" s="19"/>
    </row>
    <row r="973" spans="1:34" ht="15.75" customHeight="1" x14ac:dyDescent="0.25">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0"/>
      <c r="AG973" s="19"/>
      <c r="AH973" s="19"/>
    </row>
    <row r="974" spans="1:34" ht="15.75" customHeight="1" x14ac:dyDescent="0.25">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c r="AF974" s="10"/>
      <c r="AG974" s="19"/>
      <c r="AH974" s="19"/>
    </row>
    <row r="975" spans="1:34" ht="15.75" customHeight="1" x14ac:dyDescent="0.2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c r="AE975" s="19"/>
      <c r="AF975" s="10"/>
      <c r="AG975" s="19"/>
      <c r="AH975" s="19"/>
    </row>
    <row r="976" spans="1:34" ht="15.75" customHeight="1" x14ac:dyDescent="0.2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c r="AF976" s="10"/>
      <c r="AG976" s="19"/>
      <c r="AH976" s="19"/>
    </row>
    <row r="977" spans="1:34" ht="15.75" customHeight="1" x14ac:dyDescent="0.25">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c r="AE977" s="19"/>
      <c r="AF977" s="10"/>
      <c r="AG977" s="19"/>
      <c r="AH977" s="19"/>
    </row>
    <row r="978" spans="1:34" ht="15.75" customHeight="1" x14ac:dyDescent="0.25">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c r="AE978" s="19"/>
      <c r="AF978" s="10"/>
      <c r="AG978" s="19"/>
      <c r="AH978" s="19"/>
    </row>
    <row r="979" spans="1:34" ht="15.75" customHeight="1" x14ac:dyDescent="0.25">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c r="AF979" s="10"/>
      <c r="AG979" s="19"/>
      <c r="AH979" s="19"/>
    </row>
    <row r="980" spans="1:34" ht="15.75" customHeight="1" x14ac:dyDescent="0.25">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c r="AE980" s="19"/>
      <c r="AF980" s="10"/>
      <c r="AG980" s="19"/>
      <c r="AH980" s="19"/>
    </row>
    <row r="981" spans="1:34" ht="15.75" customHeight="1" x14ac:dyDescent="0.25">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c r="AE981" s="19"/>
      <c r="AF981" s="10"/>
      <c r="AG981" s="19"/>
      <c r="AH981" s="19"/>
    </row>
    <row r="982" spans="1:34" ht="15.75" customHeight="1" x14ac:dyDescent="0.25">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c r="AF982" s="10"/>
      <c r="AG982" s="19"/>
      <c r="AH982" s="19"/>
    </row>
    <row r="983" spans="1:34" ht="15.75" customHeight="1" x14ac:dyDescent="0.25">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c r="AE983" s="19"/>
      <c r="AF983" s="10"/>
      <c r="AG983" s="19"/>
      <c r="AH983" s="19"/>
    </row>
    <row r="984" spans="1:34" ht="15.75" customHeight="1" x14ac:dyDescent="0.25">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c r="AE984" s="19"/>
      <c r="AF984" s="10"/>
      <c r="AG984" s="19"/>
      <c r="AH984" s="19"/>
    </row>
    <row r="985" spans="1:34" ht="15.75" customHeight="1" x14ac:dyDescent="0.2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c r="AE985" s="19"/>
      <c r="AF985" s="10"/>
      <c r="AG985" s="19"/>
      <c r="AH985" s="19"/>
    </row>
    <row r="986" spans="1:34" ht="15.75" customHeight="1" x14ac:dyDescent="0.25">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c r="AE986" s="19"/>
      <c r="AF986" s="10"/>
      <c r="AG986" s="19"/>
      <c r="AH986" s="19"/>
    </row>
    <row r="987" spans="1:34" ht="15.75" customHeight="1" x14ac:dyDescent="0.25">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c r="AE987" s="19"/>
      <c r="AF987" s="10"/>
      <c r="AG987" s="19"/>
      <c r="AH987" s="19"/>
    </row>
    <row r="988" spans="1:34" ht="15.75" customHeight="1" x14ac:dyDescent="0.25">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c r="AE988" s="19"/>
      <c r="AF988" s="10"/>
      <c r="AG988" s="19"/>
      <c r="AH988" s="19"/>
    </row>
    <row r="989" spans="1:34" ht="15.75" customHeight="1" x14ac:dyDescent="0.25">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c r="AE989" s="19"/>
      <c r="AF989" s="10"/>
      <c r="AG989" s="19"/>
      <c r="AH989" s="19"/>
    </row>
    <row r="990" spans="1:34" ht="15.75" customHeight="1" x14ac:dyDescent="0.25">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c r="AE990" s="19"/>
      <c r="AF990" s="10"/>
      <c r="AG990" s="19"/>
      <c r="AH990" s="19"/>
    </row>
    <row r="991" spans="1:34" ht="15.75" customHeight="1" x14ac:dyDescent="0.2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0"/>
      <c r="AG991" s="19"/>
      <c r="AH991" s="19"/>
    </row>
    <row r="992" spans="1:34" ht="15.75" customHeight="1" x14ac:dyDescent="0.25">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c r="AF992" s="10"/>
      <c r="AG992" s="19"/>
      <c r="AH992" s="19"/>
    </row>
    <row r="993" spans="1:34" ht="15.75" customHeight="1" x14ac:dyDescent="0.25">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c r="AF993" s="10"/>
      <c r="AG993" s="19"/>
      <c r="AH993" s="19"/>
    </row>
    <row r="994" spans="1:34" ht="15.75" customHeight="1" x14ac:dyDescent="0.25">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c r="AE994" s="19"/>
      <c r="AF994" s="10"/>
      <c r="AG994" s="19"/>
      <c r="AH994" s="19"/>
    </row>
    <row r="995" spans="1:34" ht="15.75" customHeight="1" x14ac:dyDescent="0.2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c r="AE995" s="19"/>
      <c r="AF995" s="10"/>
      <c r="AG995" s="19"/>
      <c r="AH995" s="19"/>
    </row>
    <row r="996" spans="1:34" ht="15.75" customHeight="1" x14ac:dyDescent="0.25">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c r="AE996" s="19"/>
      <c r="AF996" s="10"/>
      <c r="AG996" s="19"/>
      <c r="AH996" s="19"/>
    </row>
    <row r="997" spans="1:34" ht="15.75" customHeight="1" x14ac:dyDescent="0.25">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c r="AE997" s="19"/>
      <c r="AF997" s="10"/>
      <c r="AG997" s="19"/>
      <c r="AH997" s="19"/>
    </row>
    <row r="998" spans="1:34" ht="15.75" customHeight="1" x14ac:dyDescent="0.25">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c r="AE998" s="19"/>
      <c r="AF998" s="10"/>
      <c r="AG998" s="19"/>
      <c r="AH998" s="19"/>
    </row>
    <row r="999" spans="1:34" ht="15.75" customHeight="1" x14ac:dyDescent="0.25">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c r="AE999" s="19"/>
      <c r="AF999" s="10"/>
      <c r="AG999" s="19"/>
      <c r="AH999" s="19"/>
    </row>
    <row r="1000" spans="1:34" ht="15.75" customHeight="1" x14ac:dyDescent="0.25">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c r="AE1000" s="19"/>
      <c r="AF1000" s="10"/>
      <c r="AG1000" s="19"/>
      <c r="AH1000" s="19"/>
    </row>
    <row r="1001" spans="1:34" ht="15.75" customHeight="1" x14ac:dyDescent="0.25">
      <c r="A1001" s="19"/>
      <c r="B1001" s="19"/>
      <c r="C1001" s="19"/>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c r="AE1001" s="19"/>
      <c r="AF1001" s="10"/>
      <c r="AG1001" s="19"/>
      <c r="AH1001" s="19"/>
    </row>
    <row r="1002" spans="1:34" ht="15.75" customHeight="1" x14ac:dyDescent="0.25">
      <c r="A1002" s="19"/>
      <c r="B1002" s="19"/>
      <c r="C1002" s="19"/>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c r="AE1002" s="19"/>
      <c r="AF1002" s="10"/>
      <c r="AG1002" s="19"/>
      <c r="AH1002" s="19"/>
    </row>
    <row r="1003" spans="1:34" ht="15.75" customHeight="1" x14ac:dyDescent="0.25">
      <c r="A1003" s="19"/>
      <c r="B1003" s="19"/>
      <c r="C1003" s="19"/>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c r="AE1003" s="19"/>
      <c r="AF1003" s="10"/>
      <c r="AG1003" s="19"/>
      <c r="AH1003" s="19"/>
    </row>
    <row r="1004" spans="1:34" ht="15.75" customHeight="1" x14ac:dyDescent="0.25">
      <c r="A1004" s="19"/>
      <c r="B1004" s="19"/>
      <c r="C1004" s="19"/>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c r="AE1004" s="19"/>
      <c r="AF1004" s="10"/>
      <c r="AG1004" s="19"/>
      <c r="AH1004" s="19"/>
    </row>
    <row r="1005" spans="1:34" ht="15.75" customHeight="1" x14ac:dyDescent="0.25">
      <c r="A1005" s="19"/>
      <c r="B1005" s="19"/>
      <c r="C1005" s="19"/>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c r="AE1005" s="19"/>
      <c r="AF1005" s="10"/>
      <c r="AG1005" s="19"/>
      <c r="AH1005" s="19"/>
    </row>
    <row r="1006" spans="1:34" ht="15.75" customHeight="1" x14ac:dyDescent="0.25">
      <c r="A1006" s="19"/>
      <c r="B1006" s="19"/>
      <c r="C1006" s="19"/>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c r="AE1006" s="19"/>
      <c r="AF1006" s="10"/>
      <c r="AG1006" s="19"/>
      <c r="AH1006" s="19"/>
    </row>
    <row r="1007" spans="1:34" ht="15.75" customHeight="1" x14ac:dyDescent="0.25">
      <c r="A1007" s="19"/>
      <c r="B1007" s="19"/>
      <c r="C1007" s="19"/>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c r="AE1007" s="19"/>
      <c r="AF1007" s="10"/>
      <c r="AG1007" s="19"/>
      <c r="AH1007" s="19"/>
    </row>
    <row r="1008" spans="1:34" ht="15.75" customHeight="1" x14ac:dyDescent="0.25">
      <c r="A1008" s="19"/>
      <c r="B1008" s="19"/>
      <c r="C1008" s="19"/>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c r="AE1008" s="19"/>
      <c r="AF1008" s="10"/>
      <c r="AG1008" s="19"/>
      <c r="AH1008" s="19"/>
    </row>
    <row r="1009" spans="1:34" ht="15.75" customHeight="1" x14ac:dyDescent="0.25">
      <c r="A1009" s="19"/>
      <c r="B1009" s="19"/>
      <c r="C1009" s="19"/>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c r="AE1009" s="19"/>
      <c r="AF1009" s="10"/>
      <c r="AG1009" s="19"/>
      <c r="AH1009" s="19"/>
    </row>
    <row r="1010" spans="1:34" ht="15.75" customHeight="1" x14ac:dyDescent="0.25">
      <c r="A1010" s="19"/>
      <c r="B1010" s="19"/>
      <c r="C1010" s="19"/>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c r="AE1010" s="19"/>
      <c r="AF1010" s="10"/>
      <c r="AG1010" s="19"/>
      <c r="AH1010" s="19"/>
    </row>
    <row r="1011" spans="1:34" ht="15.75" customHeight="1" x14ac:dyDescent="0.25">
      <c r="A1011" s="19"/>
      <c r="B1011" s="19"/>
      <c r="C1011" s="19"/>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c r="AE1011" s="19"/>
      <c r="AF1011" s="10"/>
      <c r="AG1011" s="19"/>
      <c r="AH1011" s="19"/>
    </row>
    <row r="1012" spans="1:34" ht="15.75" customHeight="1" x14ac:dyDescent="0.25">
      <c r="A1012" s="19"/>
      <c r="B1012" s="19"/>
      <c r="C1012" s="19"/>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c r="AE1012" s="19"/>
      <c r="AF1012" s="10"/>
      <c r="AG1012" s="19"/>
      <c r="AH1012" s="19"/>
    </row>
    <row r="1013" spans="1:34" ht="15.75" customHeight="1" x14ac:dyDescent="0.25">
      <c r="A1013" s="19"/>
      <c r="B1013" s="19"/>
      <c r="C1013" s="19"/>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c r="AE1013" s="19"/>
      <c r="AF1013" s="10"/>
      <c r="AG1013" s="19"/>
      <c r="AH1013" s="19"/>
    </row>
    <row r="1014" spans="1:34" ht="15.75" customHeight="1" x14ac:dyDescent="0.25">
      <c r="A1014" s="19"/>
      <c r="B1014" s="19"/>
      <c r="C1014" s="19"/>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c r="AE1014" s="19"/>
      <c r="AF1014" s="10"/>
      <c r="AG1014" s="19"/>
      <c r="AH1014" s="19"/>
    </row>
    <row r="1015" spans="1:34" ht="15.75" customHeight="1" x14ac:dyDescent="0.25">
      <c r="A1015" s="19"/>
      <c r="B1015" s="19"/>
      <c r="C1015" s="19"/>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c r="AE1015" s="19"/>
      <c r="AF1015" s="10"/>
      <c r="AG1015" s="19"/>
      <c r="AH1015" s="19"/>
    </row>
    <row r="1016" spans="1:34" ht="15.75" customHeight="1" x14ac:dyDescent="0.25">
      <c r="A1016" s="19"/>
      <c r="B1016" s="19"/>
      <c r="C1016" s="19"/>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c r="AE1016" s="19"/>
      <c r="AF1016" s="10"/>
      <c r="AG1016" s="19"/>
      <c r="AH1016" s="19"/>
    </row>
    <row r="1017" spans="1:34" ht="15.75" customHeight="1" x14ac:dyDescent="0.25">
      <c r="A1017" s="19"/>
      <c r="B1017" s="19"/>
      <c r="C1017" s="19"/>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c r="AE1017" s="19"/>
      <c r="AF1017" s="10"/>
      <c r="AG1017" s="19"/>
      <c r="AH1017" s="19"/>
    </row>
    <row r="1018" spans="1:34" ht="15.75" customHeight="1" x14ac:dyDescent="0.25">
      <c r="A1018" s="19"/>
      <c r="B1018" s="19"/>
      <c r="C1018" s="19"/>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c r="AE1018" s="19"/>
      <c r="AF1018" s="10"/>
      <c r="AG1018" s="19"/>
      <c r="AH1018" s="19"/>
    </row>
    <row r="1019" spans="1:34" ht="15.75" customHeight="1" x14ac:dyDescent="0.25">
      <c r="A1019" s="19"/>
      <c r="B1019" s="19"/>
      <c r="C1019" s="19"/>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c r="AE1019" s="19"/>
      <c r="AF1019" s="10"/>
      <c r="AG1019" s="19"/>
      <c r="AH1019" s="19"/>
    </row>
    <row r="1020" spans="1:34" ht="15.75" customHeight="1" x14ac:dyDescent="0.25">
      <c r="A1020" s="19"/>
      <c r="B1020" s="19"/>
      <c r="C1020" s="19"/>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c r="AE1020" s="19"/>
      <c r="AF1020" s="10"/>
      <c r="AG1020" s="19"/>
      <c r="AH1020" s="19"/>
    </row>
    <row r="1021" spans="1:34" ht="15.75" customHeight="1" x14ac:dyDescent="0.25">
      <c r="A1021" s="19"/>
      <c r="B1021" s="19"/>
      <c r="C1021" s="19"/>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c r="AE1021" s="19"/>
      <c r="AF1021" s="10"/>
      <c r="AG1021" s="19"/>
      <c r="AH1021" s="19"/>
    </row>
    <row r="1022" spans="1:34" ht="15.75" customHeight="1" x14ac:dyDescent="0.25">
      <c r="A1022" s="19"/>
      <c r="B1022" s="19"/>
      <c r="C1022" s="19"/>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c r="AE1022" s="19"/>
      <c r="AF1022" s="10"/>
      <c r="AG1022" s="19"/>
      <c r="AH1022" s="19"/>
    </row>
    <row r="1023" spans="1:34" ht="15.75" customHeight="1" x14ac:dyDescent="0.25">
      <c r="A1023" s="19"/>
      <c r="B1023" s="19"/>
      <c r="C1023" s="19"/>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c r="AE1023" s="19"/>
      <c r="AF1023" s="10"/>
      <c r="AG1023" s="19"/>
      <c r="AH1023" s="19"/>
    </row>
    <row r="1024" spans="1:34" ht="15.75" customHeight="1" x14ac:dyDescent="0.25">
      <c r="A1024" s="19"/>
      <c r="B1024" s="19"/>
      <c r="C1024" s="19"/>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c r="AD1024" s="19"/>
      <c r="AE1024" s="19"/>
      <c r="AF1024" s="10"/>
      <c r="AG1024" s="19"/>
      <c r="AH1024" s="19"/>
    </row>
    <row r="1025" spans="1:34" ht="15.75" customHeight="1" x14ac:dyDescent="0.25">
      <c r="A1025" s="19"/>
      <c r="B1025" s="19"/>
      <c r="C1025" s="19"/>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c r="AE1025" s="19"/>
      <c r="AF1025" s="10"/>
      <c r="AG1025" s="19"/>
      <c r="AH1025" s="19"/>
    </row>
    <row r="1026" spans="1:34" ht="15.75" customHeight="1" x14ac:dyDescent="0.25">
      <c r="A1026" s="19"/>
      <c r="B1026" s="19"/>
      <c r="C1026" s="19"/>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c r="AE1026" s="19"/>
      <c r="AF1026" s="10"/>
      <c r="AG1026" s="19"/>
      <c r="AH1026" s="19"/>
    </row>
    <row r="1027" spans="1:34" ht="15.75" customHeight="1" x14ac:dyDescent="0.25">
      <c r="A1027" s="19"/>
      <c r="B1027" s="19"/>
      <c r="C1027" s="19"/>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c r="AE1027" s="19"/>
      <c r="AF1027" s="10"/>
      <c r="AG1027" s="19"/>
      <c r="AH1027" s="19"/>
    </row>
    <row r="1028" spans="1:34" ht="15.75" customHeight="1" x14ac:dyDescent="0.25">
      <c r="A1028" s="19"/>
      <c r="B1028" s="19"/>
      <c r="C1028" s="19"/>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c r="AE1028" s="19"/>
      <c r="AF1028" s="10"/>
      <c r="AG1028" s="19"/>
      <c r="AH1028" s="19"/>
    </row>
    <row r="1029" spans="1:34" ht="15.75" customHeight="1" x14ac:dyDescent="0.25">
      <c r="A1029" s="19"/>
      <c r="B1029" s="19"/>
      <c r="C1029" s="19"/>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c r="AE1029" s="19"/>
      <c r="AF1029" s="10"/>
      <c r="AG1029" s="19"/>
      <c r="AH1029" s="19"/>
    </row>
    <row r="1030" spans="1:34" ht="15.75" customHeight="1" x14ac:dyDescent="0.25">
      <c r="A1030" s="19"/>
      <c r="B1030" s="19"/>
      <c r="C1030" s="19"/>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c r="AD1030" s="19"/>
      <c r="AE1030" s="19"/>
      <c r="AF1030" s="10"/>
      <c r="AG1030" s="19"/>
      <c r="AH1030" s="19"/>
    </row>
    <row r="1031" spans="1:34" ht="15.75" customHeight="1" x14ac:dyDescent="0.25">
      <c r="A1031" s="19"/>
      <c r="B1031" s="19"/>
      <c r="C1031" s="19"/>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c r="AE1031" s="19"/>
      <c r="AF1031" s="10"/>
      <c r="AG1031" s="19"/>
      <c r="AH1031" s="19"/>
    </row>
    <row r="1032" spans="1:34" ht="15.75" customHeight="1" x14ac:dyDescent="0.25">
      <c r="A1032" s="19"/>
      <c r="B1032" s="19"/>
      <c r="C1032" s="19"/>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c r="AE1032" s="19"/>
      <c r="AF1032" s="10"/>
      <c r="AG1032" s="19"/>
      <c r="AH1032" s="19"/>
    </row>
    <row r="1033" spans="1:34" ht="15.75" customHeight="1" x14ac:dyDescent="0.25">
      <c r="A1033" s="19"/>
      <c r="B1033" s="19"/>
      <c r="C1033" s="19"/>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c r="AE1033" s="19"/>
      <c r="AF1033" s="10"/>
      <c r="AG1033" s="19"/>
      <c r="AH1033" s="19"/>
    </row>
    <row r="1034" spans="1:34" ht="15.75" customHeight="1" x14ac:dyDescent="0.25">
      <c r="A1034" s="19"/>
      <c r="B1034" s="19"/>
      <c r="C1034" s="19"/>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c r="AE1034" s="19"/>
      <c r="AF1034" s="10"/>
      <c r="AG1034" s="19"/>
      <c r="AH1034" s="19"/>
    </row>
    <row r="1035" spans="1:34" ht="15.75" customHeight="1" x14ac:dyDescent="0.25">
      <c r="A1035" s="19"/>
      <c r="B1035" s="19"/>
      <c r="C1035" s="19"/>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c r="AE1035" s="19"/>
      <c r="AF1035" s="10"/>
      <c r="AG1035" s="19"/>
      <c r="AH1035" s="19"/>
    </row>
    <row r="1036" spans="1:34" ht="15.75" customHeight="1" x14ac:dyDescent="0.25">
      <c r="A1036" s="19"/>
      <c r="B1036" s="19"/>
      <c r="C1036" s="19"/>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c r="AD1036" s="19"/>
      <c r="AE1036" s="19"/>
      <c r="AF1036" s="10"/>
      <c r="AG1036" s="19"/>
      <c r="AH1036" s="19"/>
    </row>
    <row r="1037" spans="1:34" ht="15.75" customHeight="1" x14ac:dyDescent="0.25">
      <c r="A1037" s="19"/>
      <c r="B1037" s="19"/>
      <c r="C1037" s="19"/>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c r="AE1037" s="19"/>
      <c r="AF1037" s="10"/>
      <c r="AG1037" s="19"/>
      <c r="AH1037" s="19"/>
    </row>
    <row r="1038" spans="1:34" ht="15.75" customHeight="1" x14ac:dyDescent="0.25">
      <c r="A1038" s="19"/>
      <c r="B1038" s="19"/>
      <c r="C1038" s="19"/>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c r="AE1038" s="19"/>
      <c r="AF1038" s="10"/>
      <c r="AG1038" s="19"/>
      <c r="AH1038" s="19"/>
    </row>
    <row r="1039" spans="1:34" ht="15.75" customHeight="1" x14ac:dyDescent="0.25">
      <c r="A1039" s="19"/>
      <c r="B1039" s="19"/>
      <c r="C1039" s="19"/>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c r="AE1039" s="19"/>
      <c r="AF1039" s="10"/>
      <c r="AG1039" s="19"/>
      <c r="AH1039" s="19"/>
    </row>
    <row r="1040" spans="1:34" ht="15.75" customHeight="1" x14ac:dyDescent="0.25">
      <c r="A1040" s="19"/>
      <c r="B1040" s="19"/>
      <c r="C1040" s="19"/>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c r="AE1040" s="19"/>
      <c r="AF1040" s="10"/>
      <c r="AG1040" s="19"/>
      <c r="AH1040" s="19"/>
    </row>
    <row r="1041" spans="1:34" ht="15.75" customHeight="1" x14ac:dyDescent="0.25">
      <c r="A1041" s="19"/>
      <c r="B1041" s="19"/>
      <c r="C1041" s="19"/>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c r="AE1041" s="19"/>
      <c r="AF1041" s="10"/>
      <c r="AG1041" s="19"/>
      <c r="AH1041" s="19"/>
    </row>
    <row r="1042" spans="1:34" ht="15.75" customHeight="1" x14ac:dyDescent="0.25">
      <c r="A1042" s="19"/>
      <c r="B1042" s="19"/>
      <c r="C1042" s="19"/>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c r="AD1042" s="19"/>
      <c r="AE1042" s="19"/>
      <c r="AF1042" s="10"/>
      <c r="AG1042" s="19"/>
      <c r="AH1042" s="19"/>
    </row>
    <row r="1043" spans="1:34" ht="15.75" customHeight="1" x14ac:dyDescent="0.25">
      <c r="A1043" s="19"/>
      <c r="B1043" s="19"/>
      <c r="C1043" s="19"/>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c r="AE1043" s="19"/>
      <c r="AF1043" s="10"/>
      <c r="AG1043" s="19"/>
      <c r="AH1043" s="19"/>
    </row>
    <row r="1044" spans="1:34" ht="15.75" customHeight="1" x14ac:dyDescent="0.25">
      <c r="A1044" s="19"/>
      <c r="B1044" s="19"/>
      <c r="C1044" s="19"/>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c r="AE1044" s="19"/>
      <c r="AF1044" s="10"/>
      <c r="AG1044" s="19"/>
      <c r="AH1044" s="19"/>
    </row>
    <row r="1045" spans="1:34" ht="15.75" customHeight="1" x14ac:dyDescent="0.25">
      <c r="A1045" s="19"/>
      <c r="B1045" s="19"/>
      <c r="C1045" s="19"/>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c r="AE1045" s="19"/>
      <c r="AF1045" s="10"/>
      <c r="AG1045" s="19"/>
      <c r="AH1045" s="19"/>
    </row>
    <row r="1046" spans="1:34" ht="15.75" customHeight="1" x14ac:dyDescent="0.25">
      <c r="A1046" s="19"/>
      <c r="B1046" s="19"/>
      <c r="C1046" s="19"/>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c r="AE1046" s="19"/>
      <c r="AF1046" s="10"/>
      <c r="AG1046" s="19"/>
      <c r="AH1046" s="19"/>
    </row>
    <row r="1047" spans="1:34" ht="15.75" customHeight="1" x14ac:dyDescent="0.25">
      <c r="A1047" s="19"/>
      <c r="B1047" s="19"/>
      <c r="C1047" s="19"/>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c r="AE1047" s="19"/>
      <c r="AF1047" s="10"/>
      <c r="AG1047" s="19"/>
      <c r="AH1047" s="19"/>
    </row>
    <row r="1048" spans="1:34" ht="15.75" customHeight="1" x14ac:dyDescent="0.25">
      <c r="A1048" s="19"/>
      <c r="B1048" s="19"/>
      <c r="C1048" s="19"/>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c r="AE1048" s="19"/>
      <c r="AF1048" s="10"/>
      <c r="AG1048" s="19"/>
      <c r="AH1048" s="19"/>
    </row>
    <row r="1049" spans="1:34" ht="15.75" customHeight="1" x14ac:dyDescent="0.25">
      <c r="A1049" s="19"/>
      <c r="B1049" s="19"/>
      <c r="C1049" s="19"/>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c r="AE1049" s="19"/>
      <c r="AF1049" s="10"/>
      <c r="AG1049" s="19"/>
      <c r="AH1049" s="19"/>
    </row>
    <row r="1050" spans="1:34" ht="15.75" customHeight="1" x14ac:dyDescent="0.25">
      <c r="A1050" s="19"/>
      <c r="B1050" s="19"/>
      <c r="C1050" s="19"/>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c r="AE1050" s="19"/>
      <c r="AF1050" s="10"/>
      <c r="AG1050" s="19"/>
      <c r="AH1050" s="19"/>
    </row>
    <row r="1051" spans="1:34" ht="15.75" customHeight="1" x14ac:dyDescent="0.25">
      <c r="A1051" s="19"/>
      <c r="B1051" s="19"/>
      <c r="C1051" s="19"/>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c r="AE1051" s="19"/>
      <c r="AF1051" s="10"/>
      <c r="AG1051" s="19"/>
      <c r="AH1051" s="19"/>
    </row>
    <row r="1052" spans="1:34" ht="15.75" customHeight="1" x14ac:dyDescent="0.25">
      <c r="A1052" s="19"/>
      <c r="B1052" s="19"/>
      <c r="C1052" s="19"/>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c r="AE1052" s="19"/>
      <c r="AF1052" s="10"/>
      <c r="AG1052" s="19"/>
      <c r="AH1052" s="19"/>
    </row>
    <row r="1053" spans="1:34" ht="15.75" customHeight="1" x14ac:dyDescent="0.25">
      <c r="A1053" s="19"/>
      <c r="B1053" s="19"/>
      <c r="C1053" s="19"/>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c r="AE1053" s="19"/>
      <c r="AF1053" s="10"/>
      <c r="AG1053" s="19"/>
      <c r="AH1053" s="19"/>
    </row>
    <row r="1054" spans="1:34" ht="15.75" customHeight="1" x14ac:dyDescent="0.25">
      <c r="A1054" s="19"/>
      <c r="B1054" s="19"/>
      <c r="C1054" s="19"/>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c r="AD1054" s="19"/>
      <c r="AE1054" s="19"/>
      <c r="AF1054" s="10"/>
      <c r="AG1054" s="19"/>
      <c r="AH1054" s="19"/>
    </row>
    <row r="1055" spans="1:34" ht="15.75" customHeight="1" x14ac:dyDescent="0.25">
      <c r="A1055" s="19"/>
      <c r="B1055" s="19"/>
      <c r="C1055" s="19"/>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c r="AE1055" s="19"/>
      <c r="AF1055" s="10"/>
      <c r="AG1055" s="19"/>
      <c r="AH1055" s="19"/>
    </row>
    <row r="1056" spans="1:34" ht="15.75" customHeight="1" x14ac:dyDescent="0.25">
      <c r="A1056" s="19"/>
      <c r="B1056" s="19"/>
      <c r="C1056" s="19"/>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c r="AE1056" s="19"/>
      <c r="AF1056" s="10"/>
      <c r="AG1056" s="19"/>
      <c r="AH1056" s="19"/>
    </row>
    <row r="1057" spans="1:34" ht="15.75" customHeight="1" x14ac:dyDescent="0.25">
      <c r="A1057" s="19"/>
      <c r="B1057" s="19"/>
      <c r="C1057" s="19"/>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c r="AE1057" s="19"/>
      <c r="AF1057" s="10"/>
      <c r="AG1057" s="19"/>
      <c r="AH1057" s="19"/>
    </row>
    <row r="1058" spans="1:34" ht="15.75" customHeight="1" x14ac:dyDescent="0.25">
      <c r="A1058" s="19"/>
      <c r="B1058" s="19"/>
      <c r="C1058" s="19"/>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c r="AE1058" s="19"/>
      <c r="AF1058" s="10"/>
      <c r="AG1058" s="19"/>
      <c r="AH1058" s="19"/>
    </row>
    <row r="1059" spans="1:34" ht="15.75" customHeight="1" x14ac:dyDescent="0.25">
      <c r="A1059" s="19"/>
      <c r="B1059" s="19"/>
      <c r="C1059" s="19"/>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c r="AE1059" s="19"/>
      <c r="AF1059" s="10"/>
      <c r="AG1059" s="19"/>
      <c r="AH1059" s="19"/>
    </row>
    <row r="1060" spans="1:34" ht="15.75" customHeight="1" x14ac:dyDescent="0.25">
      <c r="A1060" s="19"/>
      <c r="B1060" s="19"/>
      <c r="C1060" s="19"/>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c r="AD1060" s="19"/>
      <c r="AE1060" s="19"/>
      <c r="AF1060" s="10"/>
      <c r="AG1060" s="19"/>
      <c r="AH1060" s="19"/>
    </row>
    <row r="1061" spans="1:34" ht="15.75" customHeight="1" x14ac:dyDescent="0.25">
      <c r="A1061" s="19"/>
      <c r="B1061" s="19"/>
      <c r="C1061" s="19"/>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c r="AE1061" s="19"/>
      <c r="AF1061" s="10"/>
      <c r="AG1061" s="19"/>
      <c r="AH1061" s="19"/>
    </row>
    <row r="1062" spans="1:34" ht="15.75" customHeight="1" x14ac:dyDescent="0.25">
      <c r="A1062" s="19"/>
      <c r="B1062" s="19"/>
      <c r="C1062" s="19"/>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c r="AE1062" s="19"/>
      <c r="AF1062" s="10"/>
      <c r="AG1062" s="19"/>
      <c r="AH1062" s="19"/>
    </row>
    <row r="1063" spans="1:34" ht="15.75" customHeight="1" x14ac:dyDescent="0.25">
      <c r="A1063" s="19"/>
      <c r="B1063" s="19"/>
      <c r="C1063" s="19"/>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c r="AE1063" s="19"/>
      <c r="AF1063" s="10"/>
      <c r="AG1063" s="19"/>
      <c r="AH1063" s="19"/>
    </row>
    <row r="1064" spans="1:34" ht="15.75" customHeight="1" x14ac:dyDescent="0.25">
      <c r="A1064" s="19"/>
      <c r="B1064" s="19"/>
      <c r="C1064" s="19"/>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c r="AE1064" s="19"/>
      <c r="AF1064" s="10"/>
      <c r="AG1064" s="19"/>
      <c r="AH1064" s="19"/>
    </row>
    <row r="1065" spans="1:34" ht="15.75" customHeight="1" x14ac:dyDescent="0.25">
      <c r="A1065" s="19"/>
      <c r="B1065" s="19"/>
      <c r="C1065" s="19"/>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c r="AE1065" s="19"/>
      <c r="AF1065" s="10"/>
      <c r="AG1065" s="19"/>
      <c r="AH1065" s="19"/>
    </row>
    <row r="1066" spans="1:34" ht="15.75" customHeight="1" x14ac:dyDescent="0.25">
      <c r="A1066" s="19"/>
      <c r="B1066" s="19"/>
      <c r="C1066" s="19"/>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c r="AD1066" s="19"/>
      <c r="AE1066" s="19"/>
      <c r="AF1066" s="10"/>
      <c r="AG1066" s="19"/>
      <c r="AH1066" s="19"/>
    </row>
    <row r="1067" spans="1:34" ht="15.75" customHeight="1" x14ac:dyDescent="0.25">
      <c r="A1067" s="19"/>
      <c r="B1067" s="19"/>
      <c r="C1067" s="19"/>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c r="AE1067" s="19"/>
      <c r="AF1067" s="10"/>
      <c r="AG1067" s="19"/>
      <c r="AH1067" s="19"/>
    </row>
    <row r="1068" spans="1:34" ht="15.75" customHeight="1" x14ac:dyDescent="0.25">
      <c r="A1068" s="19"/>
      <c r="B1068" s="19"/>
      <c r="C1068" s="19"/>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c r="AE1068" s="19"/>
      <c r="AF1068" s="10"/>
      <c r="AG1068" s="19"/>
      <c r="AH1068" s="19"/>
    </row>
    <row r="1069" spans="1:34" ht="15.75" customHeight="1" x14ac:dyDescent="0.25">
      <c r="A1069" s="19"/>
      <c r="B1069" s="19"/>
      <c r="C1069" s="19"/>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c r="AE1069" s="19"/>
      <c r="AF1069" s="10"/>
      <c r="AG1069" s="19"/>
      <c r="AH1069" s="19"/>
    </row>
    <row r="1070" spans="1:34" ht="15.75" customHeight="1" x14ac:dyDescent="0.25">
      <c r="A1070" s="19"/>
      <c r="B1070" s="19"/>
      <c r="C1070" s="19"/>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c r="AE1070" s="19"/>
      <c r="AF1070" s="10"/>
      <c r="AG1070" s="19"/>
      <c r="AH1070" s="19"/>
    </row>
    <row r="1071" spans="1:34" ht="15.75" customHeight="1" x14ac:dyDescent="0.25">
      <c r="A1071" s="19"/>
      <c r="B1071" s="19"/>
      <c r="C1071" s="19"/>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c r="AE1071" s="19"/>
      <c r="AF1071" s="10"/>
      <c r="AG1071" s="19"/>
      <c r="AH1071" s="19"/>
    </row>
    <row r="1072" spans="1:34" ht="15.75" customHeight="1" x14ac:dyDescent="0.25">
      <c r="A1072" s="19"/>
      <c r="B1072" s="19"/>
      <c r="C1072" s="19"/>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c r="AD1072" s="19"/>
      <c r="AE1072" s="19"/>
      <c r="AF1072" s="10"/>
      <c r="AG1072" s="19"/>
      <c r="AH1072" s="19"/>
    </row>
    <row r="1073" spans="1:34" ht="15.75" customHeight="1" x14ac:dyDescent="0.25">
      <c r="A1073" s="19"/>
      <c r="B1073" s="19"/>
      <c r="C1073" s="19"/>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c r="AE1073" s="19"/>
      <c r="AF1073" s="10"/>
      <c r="AG1073" s="19"/>
      <c r="AH1073" s="19"/>
    </row>
    <row r="1074" spans="1:34" ht="15.75" customHeight="1" x14ac:dyDescent="0.25">
      <c r="A1074" s="19"/>
      <c r="B1074" s="19"/>
      <c r="C1074" s="19"/>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c r="AE1074" s="19"/>
      <c r="AF1074" s="10"/>
      <c r="AG1074" s="19"/>
      <c r="AH1074" s="19"/>
    </row>
    <row r="1075" spans="1:34" ht="15.75" customHeight="1" x14ac:dyDescent="0.25">
      <c r="A1075" s="19"/>
      <c r="B1075" s="19"/>
      <c r="C1075" s="19"/>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c r="AE1075" s="19"/>
      <c r="AF1075" s="10"/>
      <c r="AG1075" s="19"/>
      <c r="AH1075" s="19"/>
    </row>
    <row r="1076" spans="1:34" ht="15.75" customHeight="1" x14ac:dyDescent="0.25">
      <c r="A1076" s="19"/>
      <c r="B1076" s="19"/>
      <c r="C1076" s="19"/>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c r="AE1076" s="19"/>
      <c r="AF1076" s="10"/>
      <c r="AG1076" s="19"/>
      <c r="AH1076" s="19"/>
    </row>
    <row r="1077" spans="1:34" ht="15.75" customHeight="1" x14ac:dyDescent="0.25">
      <c r="A1077" s="19"/>
      <c r="B1077" s="19"/>
      <c r="C1077" s="19"/>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c r="AE1077" s="19"/>
      <c r="AF1077" s="10"/>
      <c r="AG1077" s="19"/>
      <c r="AH1077" s="19"/>
    </row>
    <row r="1078" spans="1:34" ht="15.75" customHeight="1" x14ac:dyDescent="0.25">
      <c r="A1078" s="19"/>
      <c r="B1078" s="19"/>
      <c r="C1078" s="19"/>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c r="AD1078" s="19"/>
      <c r="AE1078" s="19"/>
      <c r="AF1078" s="10"/>
      <c r="AG1078" s="19"/>
      <c r="AH1078" s="19"/>
    </row>
    <row r="1079" spans="1:34" ht="15.75" customHeight="1" x14ac:dyDescent="0.25">
      <c r="A1079" s="19"/>
      <c r="B1079" s="19"/>
      <c r="C1079" s="19"/>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c r="AE1079" s="19"/>
      <c r="AF1079" s="10"/>
      <c r="AG1079" s="19"/>
      <c r="AH1079" s="19"/>
    </row>
    <row r="1080" spans="1:34" ht="15.75" customHeight="1" x14ac:dyDescent="0.25">
      <c r="A1080" s="19"/>
      <c r="B1080" s="19"/>
      <c r="C1080" s="19"/>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c r="AE1080" s="19"/>
      <c r="AF1080" s="10"/>
      <c r="AG1080" s="19"/>
      <c r="AH1080" s="19"/>
    </row>
    <row r="1081" spans="1:34" ht="15.75" customHeight="1" x14ac:dyDescent="0.25">
      <c r="A1081" s="19"/>
      <c r="B1081" s="19"/>
      <c r="C1081" s="19"/>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c r="AE1081" s="19"/>
      <c r="AF1081" s="10"/>
      <c r="AG1081" s="19"/>
      <c r="AH1081" s="19"/>
    </row>
    <row r="1082" spans="1:34" ht="15.75" customHeight="1" x14ac:dyDescent="0.25">
      <c r="A1082" s="19"/>
      <c r="B1082" s="19"/>
      <c r="C1082" s="19"/>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c r="AE1082" s="19"/>
      <c r="AF1082" s="10"/>
      <c r="AG1082" s="19"/>
      <c r="AH1082" s="19"/>
    </row>
    <row r="1083" spans="1:34" ht="15.75" customHeight="1" x14ac:dyDescent="0.25">
      <c r="A1083" s="19"/>
      <c r="B1083" s="19"/>
      <c r="C1083" s="19"/>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c r="AE1083" s="19"/>
      <c r="AF1083" s="10"/>
      <c r="AG1083" s="19"/>
      <c r="AH1083" s="19"/>
    </row>
    <row r="1084" spans="1:34" ht="15.75" customHeight="1" x14ac:dyDescent="0.25">
      <c r="A1084" s="19"/>
      <c r="B1084" s="19"/>
      <c r="C1084" s="19"/>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c r="AD1084" s="19"/>
      <c r="AE1084" s="19"/>
      <c r="AF1084" s="10"/>
      <c r="AG1084" s="19"/>
      <c r="AH1084" s="19"/>
    </row>
    <row r="1085" spans="1:34" ht="15.75" customHeight="1" x14ac:dyDescent="0.25">
      <c r="A1085" s="19"/>
      <c r="B1085" s="19"/>
      <c r="C1085" s="19"/>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c r="AE1085" s="19"/>
      <c r="AF1085" s="10"/>
      <c r="AG1085" s="19"/>
      <c r="AH1085" s="19"/>
    </row>
    <row r="1086" spans="1:34" ht="15.75" customHeight="1" x14ac:dyDescent="0.25">
      <c r="A1086" s="19"/>
      <c r="B1086" s="19"/>
      <c r="C1086" s="19"/>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c r="AE1086" s="19"/>
      <c r="AF1086" s="10"/>
      <c r="AG1086" s="19"/>
      <c r="AH1086" s="19"/>
    </row>
    <row r="1087" spans="1:34" ht="15.75" customHeight="1" x14ac:dyDescent="0.25">
      <c r="A1087" s="19"/>
      <c r="B1087" s="19"/>
      <c r="C1087" s="19"/>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c r="AE1087" s="19"/>
      <c r="AF1087" s="10"/>
      <c r="AG1087" s="19"/>
      <c r="AH1087" s="19"/>
    </row>
    <row r="1088" spans="1:34" ht="15.75" customHeight="1" x14ac:dyDescent="0.25">
      <c r="A1088" s="19"/>
      <c r="B1088" s="19"/>
      <c r="C1088" s="19"/>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c r="AE1088" s="19"/>
      <c r="AF1088" s="10"/>
      <c r="AG1088" s="19"/>
      <c r="AH1088" s="19"/>
    </row>
    <row r="1089" spans="1:34" ht="15.75" customHeight="1" x14ac:dyDescent="0.25">
      <c r="A1089" s="19"/>
      <c r="B1089" s="19"/>
      <c r="C1089" s="19"/>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c r="AE1089" s="19"/>
      <c r="AF1089" s="10"/>
      <c r="AG1089" s="19"/>
      <c r="AH1089" s="19"/>
    </row>
    <row r="1090" spans="1:34" ht="15.75" customHeight="1" x14ac:dyDescent="0.25">
      <c r="A1090" s="19"/>
      <c r="B1090" s="19"/>
      <c r="C1090" s="19"/>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c r="AD1090" s="19"/>
      <c r="AE1090" s="19"/>
      <c r="AF1090" s="10"/>
      <c r="AG1090" s="19"/>
      <c r="AH1090" s="19"/>
    </row>
    <row r="1091" spans="1:34" ht="15.75" customHeight="1" x14ac:dyDescent="0.25">
      <c r="A1091" s="19"/>
      <c r="B1091" s="19"/>
      <c r="C1091" s="19"/>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c r="AE1091" s="19"/>
      <c r="AF1091" s="10"/>
      <c r="AG1091" s="19"/>
      <c r="AH1091" s="19"/>
    </row>
    <row r="1092" spans="1:34" ht="15.75" customHeight="1" x14ac:dyDescent="0.25">
      <c r="A1092" s="19"/>
      <c r="B1092" s="19"/>
      <c r="C1092" s="19"/>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c r="AE1092" s="19"/>
      <c r="AF1092" s="10"/>
      <c r="AG1092" s="19"/>
      <c r="AH1092" s="19"/>
    </row>
    <row r="1093" spans="1:34" ht="15.75" customHeight="1" x14ac:dyDescent="0.25">
      <c r="A1093" s="19"/>
      <c r="B1093" s="19"/>
      <c r="C1093" s="19"/>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c r="AE1093" s="19"/>
      <c r="AF1093" s="10"/>
      <c r="AG1093" s="19"/>
      <c r="AH1093" s="19"/>
    </row>
    <row r="1094" spans="1:34" ht="15.75" customHeight="1" x14ac:dyDescent="0.25">
      <c r="A1094" s="19"/>
      <c r="B1094" s="19"/>
      <c r="C1094" s="19"/>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c r="AE1094" s="19"/>
      <c r="AF1094" s="10"/>
      <c r="AG1094" s="19"/>
      <c r="AH1094" s="19"/>
    </row>
    <row r="1095" spans="1:34" ht="15.75" customHeight="1" x14ac:dyDescent="0.25">
      <c r="A1095" s="19"/>
      <c r="B1095" s="19"/>
      <c r="C1095" s="19"/>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c r="AE1095" s="19"/>
      <c r="AF1095" s="10"/>
      <c r="AG1095" s="19"/>
      <c r="AH1095" s="19"/>
    </row>
    <row r="1096" spans="1:34" ht="15.75" customHeight="1" x14ac:dyDescent="0.25">
      <c r="A1096" s="19"/>
      <c r="B1096" s="19"/>
      <c r="C1096" s="19"/>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c r="AE1096" s="19"/>
      <c r="AF1096" s="10"/>
      <c r="AG1096" s="19"/>
      <c r="AH1096" s="19"/>
    </row>
    <row r="1097" spans="1:34" ht="15.75" customHeight="1" x14ac:dyDescent="0.25">
      <c r="A1097" s="19"/>
      <c r="B1097" s="19"/>
      <c r="C1097" s="19"/>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c r="AE1097" s="19"/>
      <c r="AF1097" s="10"/>
      <c r="AG1097" s="19"/>
      <c r="AH1097" s="19"/>
    </row>
    <row r="1098" spans="1:34" ht="15.75" customHeight="1" x14ac:dyDescent="0.25">
      <c r="A1098" s="19"/>
      <c r="B1098" s="19"/>
      <c r="C1098" s="19"/>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c r="AE1098" s="19"/>
      <c r="AF1098" s="10"/>
      <c r="AG1098" s="19"/>
      <c r="AH1098" s="19"/>
    </row>
    <row r="1099" spans="1:34" ht="15.75" customHeight="1" x14ac:dyDescent="0.25">
      <c r="A1099" s="19"/>
      <c r="B1099" s="19"/>
      <c r="C1099" s="19"/>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c r="AE1099" s="19"/>
      <c r="AF1099" s="10"/>
      <c r="AG1099" s="19"/>
      <c r="AH1099" s="19"/>
    </row>
    <row r="1100" spans="1:34" ht="15.75" customHeight="1" x14ac:dyDescent="0.25">
      <c r="A1100" s="19"/>
      <c r="B1100" s="19"/>
      <c r="C1100" s="19"/>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c r="AE1100" s="19"/>
      <c r="AF1100" s="10"/>
      <c r="AG1100" s="19"/>
      <c r="AH1100" s="19"/>
    </row>
    <row r="1101" spans="1:34" ht="15.75" customHeight="1" x14ac:dyDescent="0.25">
      <c r="A1101" s="19"/>
      <c r="B1101" s="19"/>
      <c r="C1101" s="19"/>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c r="AE1101" s="19"/>
      <c r="AF1101" s="10"/>
      <c r="AG1101" s="19"/>
      <c r="AH1101" s="19"/>
    </row>
    <row r="1102" spans="1:34" ht="15.75" customHeight="1" x14ac:dyDescent="0.25">
      <c r="A1102" s="19"/>
      <c r="B1102" s="19"/>
      <c r="C1102" s="19"/>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c r="AE1102" s="19"/>
      <c r="AF1102" s="10"/>
      <c r="AG1102" s="19"/>
      <c r="AH1102" s="19"/>
    </row>
    <row r="1103" spans="1:34" ht="15.75" customHeight="1" x14ac:dyDescent="0.25">
      <c r="A1103" s="19"/>
      <c r="B1103" s="19"/>
      <c r="C1103" s="19"/>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c r="AE1103" s="19"/>
      <c r="AF1103" s="10"/>
      <c r="AG1103" s="19"/>
      <c r="AH1103" s="19"/>
    </row>
    <row r="1104" spans="1:34" ht="15.75" customHeight="1" x14ac:dyDescent="0.25">
      <c r="A1104" s="19"/>
      <c r="B1104" s="19"/>
      <c r="C1104" s="19"/>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c r="AE1104" s="19"/>
      <c r="AF1104" s="10"/>
      <c r="AG1104" s="19"/>
      <c r="AH1104" s="19"/>
    </row>
    <row r="1105" spans="1:34" ht="15.75" customHeight="1" x14ac:dyDescent="0.25">
      <c r="A1105" s="19"/>
      <c r="B1105" s="19"/>
      <c r="C1105" s="19"/>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c r="AE1105" s="19"/>
      <c r="AF1105" s="10"/>
      <c r="AG1105" s="19"/>
      <c r="AH1105" s="19"/>
    </row>
    <row r="1106" spans="1:34" ht="15.75" customHeight="1" x14ac:dyDescent="0.25">
      <c r="A1106" s="19"/>
      <c r="B1106" s="19"/>
      <c r="C1106" s="19"/>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c r="AE1106" s="19"/>
      <c r="AF1106" s="10"/>
      <c r="AG1106" s="19"/>
      <c r="AH1106" s="19"/>
    </row>
    <row r="1107" spans="1:34" ht="15.75" customHeight="1" x14ac:dyDescent="0.25">
      <c r="A1107" s="19"/>
      <c r="B1107" s="19"/>
      <c r="C1107" s="19"/>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c r="AE1107" s="19"/>
      <c r="AF1107" s="10"/>
      <c r="AG1107" s="19"/>
      <c r="AH1107" s="19"/>
    </row>
    <row r="1108" spans="1:34" ht="15.75" customHeight="1" x14ac:dyDescent="0.25">
      <c r="A1108" s="19"/>
      <c r="B1108" s="19"/>
      <c r="C1108" s="19"/>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c r="AE1108" s="19"/>
      <c r="AF1108" s="10"/>
      <c r="AG1108" s="19"/>
      <c r="AH1108" s="19"/>
    </row>
    <row r="1109" spans="1:34" ht="15.75" customHeight="1" x14ac:dyDescent="0.25">
      <c r="A1109" s="19"/>
      <c r="B1109" s="19"/>
      <c r="C1109" s="19"/>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c r="AE1109" s="19"/>
      <c r="AF1109" s="10"/>
      <c r="AG1109" s="19"/>
      <c r="AH1109" s="19"/>
    </row>
    <row r="1110" spans="1:34" ht="15.75" customHeight="1" x14ac:dyDescent="0.25">
      <c r="A1110" s="19"/>
      <c r="B1110" s="19"/>
      <c r="C1110" s="19"/>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c r="AE1110" s="19"/>
      <c r="AF1110" s="10"/>
      <c r="AG1110" s="19"/>
      <c r="AH1110" s="19"/>
    </row>
    <row r="1111" spans="1:34" ht="15.75" customHeight="1" x14ac:dyDescent="0.25">
      <c r="A1111" s="19"/>
      <c r="B1111" s="19"/>
      <c r="C1111" s="19"/>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c r="AE1111" s="19"/>
      <c r="AF1111" s="10"/>
      <c r="AG1111" s="19"/>
      <c r="AH1111" s="19"/>
    </row>
    <row r="1112" spans="1:34" ht="15.75" customHeight="1" x14ac:dyDescent="0.25">
      <c r="A1112" s="19"/>
      <c r="B1112" s="19"/>
      <c r="C1112" s="19"/>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c r="AE1112" s="19"/>
      <c r="AF1112" s="10"/>
      <c r="AG1112" s="19"/>
      <c r="AH1112" s="19"/>
    </row>
    <row r="1113" spans="1:34" ht="15.75" customHeight="1" x14ac:dyDescent="0.25">
      <c r="A1113" s="19"/>
      <c r="B1113" s="19"/>
      <c r="C1113" s="19"/>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c r="AE1113" s="19"/>
      <c r="AF1113" s="10"/>
      <c r="AG1113" s="19"/>
      <c r="AH1113" s="19"/>
    </row>
    <row r="1114" spans="1:34" ht="15.75" customHeight="1" x14ac:dyDescent="0.25">
      <c r="A1114" s="19"/>
      <c r="B1114" s="19"/>
      <c r="C1114" s="19"/>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c r="AE1114" s="19"/>
      <c r="AF1114" s="10"/>
      <c r="AG1114" s="19"/>
      <c r="AH1114" s="19"/>
    </row>
    <row r="1115" spans="1:34" ht="15.75" customHeight="1" x14ac:dyDescent="0.25">
      <c r="A1115" s="19"/>
      <c r="B1115" s="19"/>
      <c r="C1115" s="19"/>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c r="AE1115" s="19"/>
      <c r="AF1115" s="10"/>
      <c r="AG1115" s="19"/>
      <c r="AH1115" s="19"/>
    </row>
    <row r="1116" spans="1:34" ht="15.75" customHeight="1" x14ac:dyDescent="0.25">
      <c r="A1116" s="19"/>
      <c r="B1116" s="19"/>
      <c r="C1116" s="19"/>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c r="AE1116" s="19"/>
      <c r="AF1116" s="10"/>
      <c r="AG1116" s="19"/>
      <c r="AH1116" s="19"/>
    </row>
    <row r="1117" spans="1:34" ht="15.75" customHeight="1" x14ac:dyDescent="0.25">
      <c r="A1117" s="19"/>
      <c r="B1117" s="19"/>
      <c r="C1117" s="19"/>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c r="AE1117" s="19"/>
      <c r="AF1117" s="10"/>
      <c r="AG1117" s="19"/>
      <c r="AH1117" s="19"/>
    </row>
    <row r="1118" spans="1:34" ht="15.75" customHeight="1" x14ac:dyDescent="0.25">
      <c r="A1118" s="19"/>
      <c r="B1118" s="19"/>
      <c r="C1118" s="19"/>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c r="AE1118" s="19"/>
      <c r="AF1118" s="10"/>
      <c r="AG1118" s="19"/>
      <c r="AH1118" s="19"/>
    </row>
    <row r="1119" spans="1:34" ht="15.75" customHeight="1" x14ac:dyDescent="0.25">
      <c r="A1119" s="19"/>
      <c r="B1119" s="19"/>
      <c r="C1119" s="19"/>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c r="AE1119" s="19"/>
      <c r="AF1119" s="10"/>
      <c r="AG1119" s="19"/>
      <c r="AH1119" s="19"/>
    </row>
    <row r="1120" spans="1:34" ht="15.75" customHeight="1" x14ac:dyDescent="0.25">
      <c r="A1120" s="19"/>
      <c r="B1120" s="19"/>
      <c r="C1120" s="19"/>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c r="AE1120" s="19"/>
      <c r="AF1120" s="10"/>
      <c r="AG1120" s="19"/>
      <c r="AH1120" s="19"/>
    </row>
    <row r="1121" spans="1:34" ht="15.75" customHeight="1" x14ac:dyDescent="0.25">
      <c r="A1121" s="19"/>
      <c r="B1121" s="19"/>
      <c r="C1121" s="19"/>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c r="AE1121" s="19"/>
      <c r="AF1121" s="10"/>
      <c r="AG1121" s="19"/>
      <c r="AH1121" s="19"/>
    </row>
    <row r="1122" spans="1:34" ht="15.75" customHeight="1" x14ac:dyDescent="0.25">
      <c r="A1122" s="19"/>
      <c r="B1122" s="19"/>
      <c r="C1122" s="19"/>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c r="AE1122" s="19"/>
      <c r="AF1122" s="10"/>
      <c r="AG1122" s="19"/>
      <c r="AH1122" s="19"/>
    </row>
    <row r="1123" spans="1:34" ht="15.75" customHeight="1" x14ac:dyDescent="0.25">
      <c r="A1123" s="19"/>
      <c r="B1123" s="19"/>
      <c r="C1123" s="19"/>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c r="AE1123" s="19"/>
      <c r="AF1123" s="10"/>
      <c r="AG1123" s="19"/>
      <c r="AH1123" s="19"/>
    </row>
    <row r="1124" spans="1:34" ht="15.75" customHeight="1" x14ac:dyDescent="0.25">
      <c r="A1124" s="19"/>
      <c r="B1124" s="19"/>
      <c r="C1124" s="19"/>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c r="AE1124" s="19"/>
      <c r="AF1124" s="10"/>
      <c r="AG1124" s="19"/>
      <c r="AH1124" s="19"/>
    </row>
    <row r="1125" spans="1:34" ht="15.75" customHeight="1" x14ac:dyDescent="0.25">
      <c r="A1125" s="19"/>
      <c r="B1125" s="19"/>
      <c r="C1125" s="19"/>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c r="AE1125" s="19"/>
      <c r="AF1125" s="10"/>
      <c r="AG1125" s="19"/>
      <c r="AH1125" s="19"/>
    </row>
    <row r="1126" spans="1:34" ht="15.75" customHeight="1" x14ac:dyDescent="0.25">
      <c r="A1126" s="19"/>
      <c r="B1126" s="19"/>
      <c r="C1126" s="19"/>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c r="AD1126" s="19"/>
      <c r="AE1126" s="19"/>
      <c r="AF1126" s="10"/>
      <c r="AG1126" s="19"/>
      <c r="AH1126" s="19"/>
    </row>
    <row r="1127" spans="1:34" ht="15.75" customHeight="1" x14ac:dyDescent="0.25">
      <c r="A1127" s="19"/>
      <c r="B1127" s="19"/>
      <c r="C1127" s="19"/>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c r="AE1127" s="19"/>
      <c r="AF1127" s="10"/>
      <c r="AG1127" s="19"/>
      <c r="AH1127" s="19"/>
    </row>
    <row r="1128" spans="1:34" ht="15.75" customHeight="1" x14ac:dyDescent="0.25">
      <c r="A1128" s="19"/>
      <c r="B1128" s="19"/>
      <c r="C1128" s="19"/>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c r="AE1128" s="19"/>
      <c r="AF1128" s="10"/>
      <c r="AG1128" s="19"/>
      <c r="AH1128" s="19"/>
    </row>
    <row r="1129" spans="1:34" ht="15.75" customHeight="1" x14ac:dyDescent="0.25">
      <c r="A1129" s="19"/>
      <c r="B1129" s="19"/>
      <c r="C1129" s="19"/>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c r="AE1129" s="19"/>
      <c r="AF1129" s="10"/>
      <c r="AG1129" s="19"/>
      <c r="AH1129" s="19"/>
    </row>
    <row r="1130" spans="1:34" ht="15.75" customHeight="1" x14ac:dyDescent="0.25">
      <c r="A1130" s="19"/>
      <c r="B1130" s="19"/>
      <c r="C1130" s="19"/>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c r="AE1130" s="19"/>
      <c r="AF1130" s="10"/>
      <c r="AG1130" s="19"/>
      <c r="AH1130" s="19"/>
    </row>
    <row r="1131" spans="1:34" ht="15.75" customHeight="1" x14ac:dyDescent="0.25">
      <c r="A1131" s="19"/>
      <c r="B1131" s="19"/>
      <c r="C1131" s="19"/>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c r="AE1131" s="19"/>
      <c r="AF1131" s="10"/>
      <c r="AG1131" s="19"/>
      <c r="AH1131" s="19"/>
    </row>
    <row r="1132" spans="1:34" ht="15.75" customHeight="1" x14ac:dyDescent="0.25">
      <c r="A1132" s="19"/>
      <c r="B1132" s="19"/>
      <c r="C1132" s="19"/>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c r="AD1132" s="19"/>
      <c r="AE1132" s="19"/>
      <c r="AF1132" s="10"/>
      <c r="AG1132" s="19"/>
      <c r="AH1132" s="19"/>
    </row>
    <row r="1133" spans="1:34" ht="15.75" customHeight="1" x14ac:dyDescent="0.25">
      <c r="A1133" s="19"/>
      <c r="B1133" s="19"/>
      <c r="C1133" s="19"/>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c r="AE1133" s="19"/>
      <c r="AF1133" s="10"/>
      <c r="AG1133" s="19"/>
      <c r="AH1133" s="19"/>
    </row>
    <row r="1134" spans="1:34" ht="15.75" customHeight="1" x14ac:dyDescent="0.25">
      <c r="A1134" s="19"/>
      <c r="B1134" s="19"/>
      <c r="C1134" s="19"/>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c r="AE1134" s="19"/>
      <c r="AF1134" s="10"/>
      <c r="AG1134" s="19"/>
      <c r="AH1134" s="19"/>
    </row>
    <row r="1135" spans="1:34" ht="15.75" customHeight="1" x14ac:dyDescent="0.25">
      <c r="A1135" s="19"/>
      <c r="B1135" s="19"/>
      <c r="C1135" s="19"/>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c r="AE1135" s="19"/>
      <c r="AF1135" s="10"/>
      <c r="AG1135" s="19"/>
      <c r="AH1135" s="19"/>
    </row>
    <row r="1136" spans="1:34" ht="15.75" customHeight="1" x14ac:dyDescent="0.25">
      <c r="A1136" s="19"/>
      <c r="B1136" s="19"/>
      <c r="C1136" s="19"/>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c r="AE1136" s="19"/>
      <c r="AF1136" s="10"/>
      <c r="AG1136" s="19"/>
      <c r="AH1136" s="19"/>
    </row>
    <row r="1137" spans="1:34" ht="15.75" customHeight="1" x14ac:dyDescent="0.25">
      <c r="A1137" s="19"/>
      <c r="B1137" s="19"/>
      <c r="C1137" s="19"/>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c r="AE1137" s="19"/>
      <c r="AF1137" s="10"/>
      <c r="AG1137" s="19"/>
      <c r="AH1137" s="19"/>
    </row>
    <row r="1138" spans="1:34" ht="15.75" customHeight="1" x14ac:dyDescent="0.25">
      <c r="A1138" s="19"/>
      <c r="B1138" s="19"/>
      <c r="C1138" s="19"/>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c r="AD1138" s="19"/>
      <c r="AE1138" s="19"/>
      <c r="AF1138" s="10"/>
      <c r="AG1138" s="19"/>
      <c r="AH1138" s="19"/>
    </row>
    <row r="1139" spans="1:34" ht="15.75" customHeight="1" x14ac:dyDescent="0.25">
      <c r="A1139" s="19"/>
      <c r="B1139" s="19"/>
      <c r="C1139" s="19"/>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c r="AD1139" s="19"/>
      <c r="AE1139" s="19"/>
      <c r="AF1139" s="10"/>
      <c r="AG1139" s="19"/>
      <c r="AH1139" s="19"/>
    </row>
    <row r="1140" spans="1:34" ht="15.75" customHeight="1" x14ac:dyDescent="0.25">
      <c r="A1140" s="19"/>
      <c r="B1140" s="19"/>
      <c r="C1140" s="19"/>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c r="AD1140" s="19"/>
      <c r="AE1140" s="19"/>
      <c r="AF1140" s="10"/>
      <c r="AG1140" s="19"/>
      <c r="AH1140" s="19"/>
    </row>
    <row r="1141" spans="1:34" ht="15.75" customHeight="1" x14ac:dyDescent="0.25">
      <c r="A1141" s="19"/>
      <c r="B1141" s="19"/>
      <c r="C1141" s="19"/>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c r="AD1141" s="19"/>
      <c r="AE1141" s="19"/>
      <c r="AF1141" s="10"/>
      <c r="AG1141" s="19"/>
      <c r="AH1141" s="19"/>
    </row>
    <row r="1142" spans="1:34" ht="15.75" customHeight="1" x14ac:dyDescent="0.25">
      <c r="A1142" s="19"/>
      <c r="B1142" s="19"/>
      <c r="C1142" s="19"/>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c r="AD1142" s="19"/>
      <c r="AE1142" s="19"/>
      <c r="AF1142" s="10"/>
      <c r="AG1142" s="19"/>
      <c r="AH1142" s="19"/>
    </row>
    <row r="1143" spans="1:34" ht="15.75" customHeight="1" x14ac:dyDescent="0.25">
      <c r="A1143" s="19"/>
      <c r="B1143" s="19"/>
      <c r="C1143" s="19"/>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c r="AE1143" s="19"/>
      <c r="AF1143" s="10"/>
      <c r="AG1143" s="19"/>
      <c r="AH1143" s="19"/>
    </row>
    <row r="1144" spans="1:34" ht="15.75" customHeight="1" x14ac:dyDescent="0.25">
      <c r="A1144" s="19"/>
      <c r="B1144" s="19"/>
      <c r="C1144" s="19"/>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c r="AD1144" s="19"/>
      <c r="AE1144" s="19"/>
      <c r="AF1144" s="10"/>
      <c r="AG1144" s="19"/>
      <c r="AH1144" s="19"/>
    </row>
    <row r="1145" spans="1:34" ht="15.75" customHeight="1" x14ac:dyDescent="0.25">
      <c r="A1145" s="19"/>
      <c r="B1145" s="19"/>
      <c r="C1145" s="19"/>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c r="AD1145" s="19"/>
      <c r="AE1145" s="19"/>
      <c r="AF1145" s="10"/>
      <c r="AG1145" s="19"/>
      <c r="AH1145" s="19"/>
    </row>
    <row r="1146" spans="1:34" ht="15.75" customHeight="1" x14ac:dyDescent="0.25">
      <c r="A1146" s="19"/>
      <c r="B1146" s="19"/>
      <c r="C1146" s="19"/>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c r="AD1146" s="19"/>
      <c r="AE1146" s="19"/>
      <c r="AF1146" s="10"/>
      <c r="AG1146" s="19"/>
      <c r="AH1146" s="19"/>
    </row>
    <row r="1147" spans="1:34" ht="15.75" customHeight="1" x14ac:dyDescent="0.25">
      <c r="A1147" s="19"/>
      <c r="B1147" s="19"/>
      <c r="C1147" s="19"/>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c r="AE1147" s="19"/>
      <c r="AF1147" s="10"/>
      <c r="AG1147" s="19"/>
      <c r="AH1147" s="19"/>
    </row>
    <row r="1148" spans="1:34" ht="15.75" customHeight="1" x14ac:dyDescent="0.25">
      <c r="A1148" s="19"/>
      <c r="B1148" s="19"/>
      <c r="C1148" s="19"/>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c r="AE1148" s="19"/>
      <c r="AF1148" s="10"/>
      <c r="AG1148" s="19"/>
      <c r="AH1148" s="19"/>
    </row>
    <row r="1149" spans="1:34" ht="15.75" customHeight="1" x14ac:dyDescent="0.25">
      <c r="A1149" s="19"/>
      <c r="B1149" s="19"/>
      <c r="C1149" s="19"/>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c r="AE1149" s="19"/>
      <c r="AF1149" s="10"/>
      <c r="AG1149" s="19"/>
      <c r="AH1149" s="19"/>
    </row>
    <row r="1150" spans="1:34" ht="15.75" customHeight="1" x14ac:dyDescent="0.25">
      <c r="A1150" s="19"/>
      <c r="B1150" s="19"/>
      <c r="C1150" s="19"/>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c r="AE1150" s="19"/>
      <c r="AF1150" s="10"/>
      <c r="AG1150" s="19"/>
      <c r="AH1150" s="19"/>
    </row>
    <row r="1151" spans="1:34" ht="15.75" customHeight="1" x14ac:dyDescent="0.25">
      <c r="A1151" s="19"/>
      <c r="B1151" s="19"/>
      <c r="C1151" s="19"/>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c r="AE1151" s="19"/>
      <c r="AF1151" s="10"/>
      <c r="AG1151" s="19"/>
      <c r="AH1151" s="19"/>
    </row>
    <row r="1152" spans="1:34" ht="15.75" customHeight="1" x14ac:dyDescent="0.25">
      <c r="A1152" s="19"/>
      <c r="B1152" s="19"/>
      <c r="C1152" s="19"/>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c r="AE1152" s="19"/>
      <c r="AF1152" s="10"/>
      <c r="AG1152" s="19"/>
      <c r="AH1152" s="19"/>
    </row>
    <row r="1153" spans="1:34" ht="15.75" customHeight="1" x14ac:dyDescent="0.25">
      <c r="A1153" s="19"/>
      <c r="B1153" s="19"/>
      <c r="C1153" s="19"/>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c r="AD1153" s="19"/>
      <c r="AE1153" s="19"/>
      <c r="AF1153" s="10"/>
      <c r="AG1153" s="19"/>
      <c r="AH1153" s="19"/>
    </row>
    <row r="1154" spans="1:34" ht="15.75" customHeight="1" x14ac:dyDescent="0.25">
      <c r="A1154" s="19"/>
      <c r="B1154" s="19"/>
      <c r="C1154" s="19"/>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c r="AD1154" s="19"/>
      <c r="AE1154" s="19"/>
      <c r="AF1154" s="10"/>
      <c r="AG1154" s="19"/>
      <c r="AH1154" s="19"/>
    </row>
    <row r="1155" spans="1:34" ht="15.75" customHeight="1" x14ac:dyDescent="0.25">
      <c r="A1155" s="19"/>
      <c r="B1155" s="19"/>
      <c r="C1155" s="19"/>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c r="AE1155" s="19"/>
      <c r="AF1155" s="10"/>
      <c r="AG1155" s="19"/>
      <c r="AH1155" s="19"/>
    </row>
    <row r="1156" spans="1:34" ht="15.75" customHeight="1" x14ac:dyDescent="0.25">
      <c r="A1156" s="19"/>
      <c r="B1156" s="19"/>
      <c r="C1156" s="19"/>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c r="AD1156" s="19"/>
      <c r="AE1156" s="19"/>
      <c r="AF1156" s="10"/>
      <c r="AG1156" s="19"/>
      <c r="AH1156" s="19"/>
    </row>
    <row r="1157" spans="1:34" ht="15.75" customHeight="1" x14ac:dyDescent="0.25">
      <c r="A1157" s="19"/>
      <c r="B1157" s="19"/>
      <c r="C1157" s="19"/>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c r="AD1157" s="19"/>
      <c r="AE1157" s="19"/>
      <c r="AF1157" s="10"/>
      <c r="AG1157" s="19"/>
      <c r="AH1157" s="19"/>
    </row>
    <row r="1158" spans="1:34" ht="15.75" customHeight="1" x14ac:dyDescent="0.25">
      <c r="A1158" s="19"/>
      <c r="B1158" s="19"/>
      <c r="C1158" s="19"/>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c r="AE1158" s="19"/>
      <c r="AF1158" s="10"/>
      <c r="AG1158" s="19"/>
      <c r="AH1158" s="19"/>
    </row>
    <row r="1159" spans="1:34" ht="15.75" customHeight="1" x14ac:dyDescent="0.25">
      <c r="A1159" s="19"/>
      <c r="B1159" s="19"/>
      <c r="C1159" s="19"/>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c r="AD1159" s="19"/>
      <c r="AE1159" s="19"/>
      <c r="AF1159" s="10"/>
      <c r="AG1159" s="19"/>
      <c r="AH1159" s="19"/>
    </row>
    <row r="1160" spans="1:34" ht="15.75" customHeight="1" x14ac:dyDescent="0.25">
      <c r="A1160" s="19"/>
      <c r="B1160" s="19"/>
      <c r="C1160" s="19"/>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c r="AD1160" s="19"/>
      <c r="AE1160" s="19"/>
      <c r="AF1160" s="10"/>
      <c r="AG1160" s="19"/>
      <c r="AH1160" s="19"/>
    </row>
    <row r="1161" spans="1:34" ht="15.75" customHeight="1" x14ac:dyDescent="0.25">
      <c r="A1161" s="19"/>
      <c r="B1161" s="19"/>
      <c r="C1161" s="19"/>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c r="AE1161" s="19"/>
      <c r="AF1161" s="10"/>
      <c r="AG1161" s="19"/>
      <c r="AH1161" s="19"/>
    </row>
    <row r="1162" spans="1:34" ht="15.75" customHeight="1" x14ac:dyDescent="0.25">
      <c r="A1162" s="19"/>
      <c r="B1162" s="19"/>
      <c r="C1162" s="19"/>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c r="AD1162" s="19"/>
      <c r="AE1162" s="19"/>
      <c r="AF1162" s="10"/>
      <c r="AG1162" s="19"/>
      <c r="AH1162" s="19"/>
    </row>
    <row r="1163" spans="1:34" ht="15.75" customHeight="1" x14ac:dyDescent="0.25">
      <c r="A1163" s="19"/>
      <c r="B1163" s="19"/>
      <c r="C1163" s="19"/>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c r="AE1163" s="19"/>
      <c r="AF1163" s="10"/>
      <c r="AG1163" s="19"/>
      <c r="AH1163" s="19"/>
    </row>
    <row r="1164" spans="1:34" ht="15.75" customHeight="1" x14ac:dyDescent="0.25">
      <c r="A1164" s="19"/>
      <c r="B1164" s="19"/>
      <c r="C1164" s="19"/>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c r="AE1164" s="19"/>
      <c r="AF1164" s="10"/>
      <c r="AG1164" s="19"/>
      <c r="AH1164" s="19"/>
    </row>
    <row r="1165" spans="1:34" ht="15.75" customHeight="1" x14ac:dyDescent="0.25">
      <c r="A1165" s="19"/>
      <c r="B1165" s="19"/>
      <c r="C1165" s="19"/>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c r="AE1165" s="19"/>
      <c r="AF1165" s="10"/>
      <c r="AG1165" s="19"/>
      <c r="AH1165" s="19"/>
    </row>
    <row r="1166" spans="1:34" ht="15.75" customHeight="1" x14ac:dyDescent="0.25">
      <c r="A1166" s="19"/>
      <c r="B1166" s="19"/>
      <c r="C1166" s="19"/>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c r="AE1166" s="19"/>
      <c r="AF1166" s="10"/>
      <c r="AG1166" s="19"/>
      <c r="AH1166" s="19"/>
    </row>
    <row r="1167" spans="1:34" ht="15.75" customHeight="1" x14ac:dyDescent="0.25">
      <c r="A1167" s="19"/>
      <c r="B1167" s="19"/>
      <c r="C1167" s="19"/>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c r="AE1167" s="19"/>
      <c r="AF1167" s="10"/>
      <c r="AG1167" s="19"/>
      <c r="AH1167" s="19"/>
    </row>
    <row r="1168" spans="1:34" ht="15.75" customHeight="1" x14ac:dyDescent="0.25">
      <c r="A1168" s="19"/>
      <c r="B1168" s="19"/>
      <c r="C1168" s="19"/>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c r="AD1168" s="19"/>
      <c r="AE1168" s="19"/>
      <c r="AF1168" s="10"/>
      <c r="AG1168" s="19"/>
      <c r="AH1168" s="19"/>
    </row>
    <row r="1169" spans="1:34" ht="15.75" customHeight="1" x14ac:dyDescent="0.25">
      <c r="A1169" s="19"/>
      <c r="B1169" s="19"/>
      <c r="C1169" s="19"/>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c r="AD1169" s="19"/>
      <c r="AE1169" s="19"/>
      <c r="AF1169" s="10"/>
      <c r="AG1169" s="19"/>
      <c r="AH1169" s="19"/>
    </row>
    <row r="1170" spans="1:34" ht="15.75" customHeight="1" x14ac:dyDescent="0.25">
      <c r="A1170" s="19"/>
      <c r="B1170" s="19"/>
      <c r="C1170" s="19"/>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c r="AE1170" s="19"/>
      <c r="AF1170" s="10"/>
      <c r="AG1170" s="19"/>
      <c r="AH1170" s="19"/>
    </row>
    <row r="1171" spans="1:34" ht="15.75" customHeight="1" x14ac:dyDescent="0.25">
      <c r="A1171" s="19"/>
      <c r="B1171" s="19"/>
      <c r="C1171" s="19"/>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c r="AD1171" s="19"/>
      <c r="AE1171" s="19"/>
      <c r="AF1171" s="10"/>
      <c r="AG1171" s="19"/>
      <c r="AH1171" s="19"/>
    </row>
    <row r="1172" spans="1:34" ht="15.75" customHeight="1" x14ac:dyDescent="0.25">
      <c r="A1172" s="19"/>
      <c r="B1172" s="19"/>
      <c r="C1172" s="19"/>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c r="AD1172" s="19"/>
      <c r="AE1172" s="19"/>
      <c r="AF1172" s="10"/>
      <c r="AG1172" s="19"/>
      <c r="AH1172" s="19"/>
    </row>
    <row r="1173" spans="1:34" ht="15.75" customHeight="1" x14ac:dyDescent="0.25">
      <c r="A1173" s="19"/>
      <c r="B1173" s="19"/>
      <c r="C1173" s="19"/>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c r="AD1173" s="19"/>
      <c r="AE1173" s="19"/>
      <c r="AF1173" s="10"/>
      <c r="AG1173" s="19"/>
      <c r="AH1173" s="19"/>
    </row>
    <row r="1174" spans="1:34" ht="15.75" customHeight="1" x14ac:dyDescent="0.25">
      <c r="A1174" s="19"/>
      <c r="B1174" s="19"/>
      <c r="C1174" s="19"/>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c r="AD1174" s="19"/>
      <c r="AE1174" s="19"/>
      <c r="AF1174" s="10"/>
      <c r="AG1174" s="19"/>
      <c r="AH1174" s="19"/>
    </row>
    <row r="1175" spans="1:34" ht="15.75" customHeight="1" x14ac:dyDescent="0.25">
      <c r="A1175" s="19"/>
      <c r="B1175" s="19"/>
      <c r="C1175" s="19"/>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c r="AD1175" s="19"/>
      <c r="AE1175" s="19"/>
      <c r="AF1175" s="10"/>
      <c r="AG1175" s="19"/>
      <c r="AH1175" s="19"/>
    </row>
    <row r="1176" spans="1:34" ht="15.75" customHeight="1" x14ac:dyDescent="0.25">
      <c r="A1176" s="19"/>
      <c r="B1176" s="19"/>
      <c r="C1176" s="19"/>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c r="AD1176" s="19"/>
      <c r="AE1176" s="19"/>
      <c r="AF1176" s="10"/>
      <c r="AG1176" s="19"/>
      <c r="AH1176" s="19"/>
    </row>
    <row r="1177" spans="1:34" ht="15.75" customHeight="1" x14ac:dyDescent="0.25">
      <c r="A1177" s="19"/>
      <c r="B1177" s="19"/>
      <c r="C1177" s="19"/>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c r="AD1177" s="19"/>
      <c r="AE1177" s="19"/>
      <c r="AF1177" s="10"/>
      <c r="AG1177" s="19"/>
      <c r="AH1177" s="19"/>
    </row>
    <row r="1178" spans="1:34" ht="15.75" customHeight="1" x14ac:dyDescent="0.25">
      <c r="A1178" s="19"/>
      <c r="B1178" s="19"/>
      <c r="C1178" s="19"/>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c r="AD1178" s="19"/>
      <c r="AE1178" s="19"/>
      <c r="AF1178" s="10"/>
      <c r="AG1178" s="19"/>
      <c r="AH1178" s="19"/>
    </row>
    <row r="1179" spans="1:34" ht="15.75" customHeight="1" x14ac:dyDescent="0.25">
      <c r="A1179" s="19"/>
      <c r="B1179" s="19"/>
      <c r="C1179" s="19"/>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c r="AE1179" s="19"/>
      <c r="AF1179" s="10"/>
      <c r="AG1179" s="19"/>
      <c r="AH1179" s="19"/>
    </row>
    <row r="1180" spans="1:34" ht="15.75" customHeight="1" x14ac:dyDescent="0.25">
      <c r="A1180" s="19"/>
      <c r="B1180" s="19"/>
      <c r="C1180" s="19"/>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c r="AD1180" s="19"/>
      <c r="AE1180" s="19"/>
      <c r="AF1180" s="10"/>
      <c r="AG1180" s="19"/>
      <c r="AH1180" s="19"/>
    </row>
    <row r="1181" spans="1:34" ht="15.75" customHeight="1" x14ac:dyDescent="0.25">
      <c r="A1181" s="19"/>
      <c r="B1181" s="19"/>
      <c r="C1181" s="19"/>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c r="AD1181" s="19"/>
      <c r="AE1181" s="19"/>
      <c r="AF1181" s="10"/>
      <c r="AG1181" s="19"/>
      <c r="AH1181" s="19"/>
    </row>
    <row r="1182" spans="1:34" ht="15.75" customHeight="1" x14ac:dyDescent="0.25">
      <c r="A1182" s="19"/>
      <c r="B1182" s="19"/>
      <c r="C1182" s="19"/>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c r="AD1182" s="19"/>
      <c r="AE1182" s="19"/>
      <c r="AF1182" s="10"/>
      <c r="AG1182" s="19"/>
      <c r="AH1182" s="19"/>
    </row>
    <row r="1183" spans="1:34" ht="15.75" customHeight="1" x14ac:dyDescent="0.25">
      <c r="A1183" s="19"/>
      <c r="B1183" s="19"/>
      <c r="C1183" s="19"/>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c r="AD1183" s="19"/>
      <c r="AE1183" s="19"/>
      <c r="AF1183" s="10"/>
      <c r="AG1183" s="19"/>
      <c r="AH1183" s="19"/>
    </row>
    <row r="1184" spans="1:34" ht="15.75" customHeight="1" x14ac:dyDescent="0.25">
      <c r="A1184" s="19"/>
      <c r="B1184" s="19"/>
      <c r="C1184" s="19"/>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c r="AD1184" s="19"/>
      <c r="AE1184" s="19"/>
      <c r="AF1184" s="10"/>
      <c r="AG1184" s="19"/>
      <c r="AH1184" s="19"/>
    </row>
    <row r="1185" spans="1:34" ht="15.75" customHeight="1" x14ac:dyDescent="0.25">
      <c r="A1185" s="19"/>
      <c r="B1185" s="19"/>
      <c r="C1185" s="19"/>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c r="AD1185" s="19"/>
      <c r="AE1185" s="19"/>
      <c r="AF1185" s="10"/>
      <c r="AG1185" s="19"/>
      <c r="AH1185" s="19"/>
    </row>
    <row r="1186" spans="1:34" ht="15.75" customHeight="1" x14ac:dyDescent="0.25">
      <c r="A1186" s="19"/>
      <c r="B1186" s="19"/>
      <c r="C1186" s="19"/>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c r="AD1186" s="19"/>
      <c r="AE1186" s="19"/>
      <c r="AF1186" s="10"/>
      <c r="AG1186" s="19"/>
      <c r="AH1186" s="19"/>
    </row>
    <row r="1187" spans="1:34" ht="15.75" customHeight="1" x14ac:dyDescent="0.25">
      <c r="A1187" s="19"/>
      <c r="B1187" s="19"/>
      <c r="C1187" s="19"/>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c r="AD1187" s="19"/>
      <c r="AE1187" s="19"/>
      <c r="AF1187" s="10"/>
      <c r="AG1187" s="19"/>
      <c r="AH1187" s="19"/>
    </row>
    <row r="1188" spans="1:34" ht="15.75" customHeight="1" x14ac:dyDescent="0.25">
      <c r="A1188" s="19"/>
      <c r="B1188" s="19"/>
      <c r="C1188" s="19"/>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c r="AD1188" s="19"/>
      <c r="AE1188" s="19"/>
      <c r="AF1188" s="10"/>
      <c r="AG1188" s="19"/>
      <c r="AH1188" s="19"/>
    </row>
    <row r="1189" spans="1:34" ht="15.75" customHeight="1" x14ac:dyDescent="0.25">
      <c r="A1189" s="19"/>
      <c r="B1189" s="19"/>
      <c r="C1189" s="19"/>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c r="AD1189" s="19"/>
      <c r="AE1189" s="19"/>
      <c r="AF1189" s="10"/>
      <c r="AG1189" s="19"/>
      <c r="AH1189" s="19"/>
    </row>
    <row r="1190" spans="1:34" ht="15.75" customHeight="1" x14ac:dyDescent="0.25">
      <c r="A1190" s="19"/>
      <c r="B1190" s="19"/>
      <c r="C1190" s="19"/>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c r="AE1190" s="19"/>
      <c r="AF1190" s="10"/>
      <c r="AG1190" s="19"/>
      <c r="AH1190" s="19"/>
    </row>
    <row r="1191" spans="1:34" ht="15.75" customHeight="1" x14ac:dyDescent="0.25">
      <c r="A1191" s="19"/>
      <c r="B1191" s="19"/>
      <c r="C1191" s="19"/>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c r="AD1191" s="19"/>
      <c r="AE1191" s="19"/>
      <c r="AF1191" s="10"/>
      <c r="AG1191" s="19"/>
      <c r="AH1191" s="19"/>
    </row>
    <row r="1192" spans="1:34" ht="15.75" customHeight="1" x14ac:dyDescent="0.25">
      <c r="A1192" s="19"/>
      <c r="B1192" s="19"/>
      <c r="C1192" s="19"/>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c r="AD1192" s="19"/>
      <c r="AE1192" s="19"/>
      <c r="AF1192" s="10"/>
      <c r="AG1192" s="19"/>
      <c r="AH1192" s="19"/>
    </row>
    <row r="1193" spans="1:34" ht="15.75" customHeight="1" x14ac:dyDescent="0.25">
      <c r="A1193" s="19"/>
      <c r="B1193" s="19"/>
      <c r="C1193" s="19"/>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c r="AE1193" s="19"/>
      <c r="AF1193" s="10"/>
      <c r="AG1193" s="19"/>
      <c r="AH1193" s="19"/>
    </row>
    <row r="1194" spans="1:34" ht="15.75" customHeight="1" x14ac:dyDescent="0.25">
      <c r="A1194" s="19"/>
      <c r="B1194" s="19"/>
      <c r="C1194" s="19"/>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c r="AD1194" s="19"/>
      <c r="AE1194" s="19"/>
      <c r="AF1194" s="10"/>
      <c r="AG1194" s="19"/>
      <c r="AH1194" s="19"/>
    </row>
    <row r="1195" spans="1:34" ht="15.75" customHeight="1" x14ac:dyDescent="0.25">
      <c r="A1195" s="19"/>
      <c r="B1195" s="19"/>
      <c r="C1195" s="19"/>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c r="AD1195" s="19"/>
      <c r="AE1195" s="19"/>
      <c r="AF1195" s="10"/>
      <c r="AG1195" s="19"/>
      <c r="AH1195" s="19"/>
    </row>
    <row r="1196" spans="1:34" ht="15.75" customHeight="1" x14ac:dyDescent="0.25">
      <c r="A1196" s="19"/>
      <c r="B1196" s="19"/>
      <c r="C1196" s="19"/>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c r="AE1196" s="19"/>
      <c r="AF1196" s="10"/>
      <c r="AG1196" s="19"/>
      <c r="AH1196" s="19"/>
    </row>
    <row r="1197" spans="1:34" ht="15.75" customHeight="1" x14ac:dyDescent="0.25">
      <c r="A1197" s="19"/>
      <c r="B1197" s="19"/>
      <c r="C1197" s="19"/>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c r="AD1197" s="19"/>
      <c r="AE1197" s="19"/>
      <c r="AF1197" s="10"/>
      <c r="AG1197" s="19"/>
      <c r="AH1197" s="19"/>
    </row>
    <row r="1198" spans="1:34" ht="15.75" customHeight="1" x14ac:dyDescent="0.25">
      <c r="A1198" s="19"/>
      <c r="B1198" s="19"/>
      <c r="C1198" s="19"/>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c r="AD1198" s="19"/>
      <c r="AE1198" s="19"/>
      <c r="AF1198" s="10"/>
      <c r="AG1198" s="19"/>
      <c r="AH1198" s="19"/>
    </row>
    <row r="1199" spans="1:34" ht="15.75" customHeight="1" x14ac:dyDescent="0.25">
      <c r="A1199" s="19"/>
      <c r="B1199" s="19"/>
      <c r="C1199" s="19"/>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c r="AE1199" s="19"/>
      <c r="AF1199" s="10"/>
      <c r="AG1199" s="19"/>
      <c r="AH1199" s="19"/>
    </row>
    <row r="1200" spans="1:34" ht="15.75" customHeight="1" x14ac:dyDescent="0.25">
      <c r="A1200" s="19"/>
      <c r="B1200" s="19"/>
      <c r="C1200" s="19"/>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c r="AD1200" s="19"/>
      <c r="AE1200" s="19"/>
      <c r="AF1200" s="10"/>
      <c r="AG1200" s="19"/>
      <c r="AH1200" s="19"/>
    </row>
    <row r="1201" spans="1:34" ht="15.75" customHeight="1" x14ac:dyDescent="0.25">
      <c r="A1201" s="19"/>
      <c r="B1201" s="19"/>
      <c r="C1201" s="19"/>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c r="AE1201" s="19"/>
      <c r="AF1201" s="10"/>
      <c r="AG1201" s="19"/>
      <c r="AH1201" s="19"/>
    </row>
    <row r="1202" spans="1:34" ht="15.75" customHeight="1" x14ac:dyDescent="0.25">
      <c r="A1202" s="19"/>
      <c r="B1202" s="19"/>
      <c r="C1202" s="19"/>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c r="AE1202" s="19"/>
      <c r="AF1202" s="10"/>
      <c r="AG1202" s="19"/>
      <c r="AH1202" s="19"/>
    </row>
    <row r="1203" spans="1:34" ht="15.75" customHeight="1" x14ac:dyDescent="0.25">
      <c r="A1203" s="19"/>
      <c r="B1203" s="19"/>
      <c r="C1203" s="19"/>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c r="AE1203" s="19"/>
      <c r="AF1203" s="10"/>
      <c r="AG1203" s="19"/>
      <c r="AH1203" s="19"/>
    </row>
    <row r="1204" spans="1:34" ht="15.75" customHeight="1" x14ac:dyDescent="0.25">
      <c r="A1204" s="19"/>
      <c r="B1204" s="19"/>
      <c r="C1204" s="19"/>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c r="AE1204" s="19"/>
      <c r="AF1204" s="10"/>
      <c r="AG1204" s="19"/>
      <c r="AH1204" s="19"/>
    </row>
    <row r="1205" spans="1:34" ht="15.75" customHeight="1" x14ac:dyDescent="0.25">
      <c r="A1205" s="19"/>
      <c r="B1205" s="19"/>
      <c r="C1205" s="19"/>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c r="AE1205" s="19"/>
      <c r="AF1205" s="10"/>
      <c r="AG1205" s="19"/>
      <c r="AH1205" s="19"/>
    </row>
    <row r="1206" spans="1:34" ht="15.75" customHeight="1" x14ac:dyDescent="0.25">
      <c r="A1206" s="19"/>
      <c r="B1206" s="19"/>
      <c r="C1206" s="19"/>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c r="AD1206" s="19"/>
      <c r="AE1206" s="19"/>
      <c r="AF1206" s="10"/>
      <c r="AG1206" s="19"/>
      <c r="AH1206" s="19"/>
    </row>
    <row r="1207" spans="1:34" ht="15.75" customHeight="1" x14ac:dyDescent="0.25">
      <c r="A1207" s="19"/>
      <c r="B1207" s="19"/>
      <c r="C1207" s="19"/>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c r="AD1207" s="19"/>
      <c r="AE1207" s="19"/>
      <c r="AF1207" s="10"/>
      <c r="AG1207" s="19"/>
      <c r="AH1207" s="19"/>
    </row>
    <row r="1208" spans="1:34" ht="15.75" customHeight="1" x14ac:dyDescent="0.25">
      <c r="A1208" s="19"/>
      <c r="B1208" s="19"/>
      <c r="C1208" s="19"/>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c r="AD1208" s="19"/>
      <c r="AE1208" s="19"/>
      <c r="AF1208" s="10"/>
      <c r="AG1208" s="19"/>
      <c r="AH1208" s="19"/>
    </row>
    <row r="1209" spans="1:34" ht="15.75" customHeight="1" x14ac:dyDescent="0.25">
      <c r="A1209" s="19"/>
      <c r="B1209" s="19"/>
      <c r="C1209" s="19"/>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c r="AD1209" s="19"/>
      <c r="AE1209" s="19"/>
      <c r="AF1209" s="10"/>
      <c r="AG1209" s="19"/>
      <c r="AH1209" s="19"/>
    </row>
    <row r="1210" spans="1:34" ht="15.75" customHeight="1" x14ac:dyDescent="0.25">
      <c r="A1210" s="19"/>
      <c r="B1210" s="19"/>
      <c r="C1210" s="19"/>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c r="AD1210" s="19"/>
      <c r="AE1210" s="19"/>
      <c r="AF1210" s="10"/>
      <c r="AG1210" s="19"/>
      <c r="AH1210" s="19"/>
    </row>
    <row r="1211" spans="1:34" ht="15.75" customHeight="1" x14ac:dyDescent="0.25">
      <c r="A1211" s="19"/>
      <c r="B1211" s="19"/>
      <c r="C1211" s="19"/>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c r="AD1211" s="19"/>
      <c r="AE1211" s="19"/>
      <c r="AF1211" s="10"/>
      <c r="AG1211" s="19"/>
      <c r="AH1211" s="19"/>
    </row>
    <row r="1212" spans="1:34" ht="15.75" customHeight="1" x14ac:dyDescent="0.25">
      <c r="A1212" s="19"/>
      <c r="B1212" s="19"/>
      <c r="C1212" s="19"/>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c r="AE1212" s="19"/>
      <c r="AF1212" s="10"/>
      <c r="AG1212" s="19"/>
      <c r="AH1212" s="19"/>
    </row>
    <row r="1213" spans="1:34" ht="15.75" customHeight="1" x14ac:dyDescent="0.25">
      <c r="A1213" s="19"/>
      <c r="B1213" s="19"/>
      <c r="C1213" s="19"/>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c r="AD1213" s="19"/>
      <c r="AE1213" s="19"/>
      <c r="AF1213" s="10"/>
      <c r="AG1213" s="19"/>
      <c r="AH1213" s="19"/>
    </row>
    <row r="1214" spans="1:34" ht="15.75" customHeight="1" x14ac:dyDescent="0.25">
      <c r="A1214" s="19"/>
      <c r="B1214" s="19"/>
      <c r="C1214" s="19"/>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c r="AE1214" s="19"/>
      <c r="AF1214" s="10"/>
      <c r="AG1214" s="19"/>
      <c r="AH1214" s="19"/>
    </row>
    <row r="1215" spans="1:34" ht="15.75" customHeight="1" x14ac:dyDescent="0.25">
      <c r="A1215" s="19"/>
      <c r="B1215" s="19"/>
      <c r="C1215" s="19"/>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c r="AD1215" s="19"/>
      <c r="AE1215" s="19"/>
      <c r="AF1215" s="10"/>
      <c r="AG1215" s="19"/>
      <c r="AH1215" s="19"/>
    </row>
    <row r="1216" spans="1:34" ht="15.75" customHeight="1" x14ac:dyDescent="0.25">
      <c r="A1216" s="19"/>
      <c r="B1216" s="19"/>
      <c r="C1216" s="19"/>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c r="AD1216" s="19"/>
      <c r="AE1216" s="19"/>
      <c r="AF1216" s="10"/>
      <c r="AG1216" s="19"/>
      <c r="AH1216" s="19"/>
    </row>
    <row r="1217" spans="1:34" ht="15.75" customHeight="1" x14ac:dyDescent="0.25">
      <c r="A1217" s="19"/>
      <c r="B1217" s="19"/>
      <c r="C1217" s="19"/>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c r="AD1217" s="19"/>
      <c r="AE1217" s="19"/>
      <c r="AF1217" s="10"/>
      <c r="AG1217" s="19"/>
      <c r="AH1217" s="19"/>
    </row>
    <row r="1218" spans="1:34" ht="15.75" customHeight="1" x14ac:dyDescent="0.25">
      <c r="A1218" s="19"/>
      <c r="B1218" s="19"/>
      <c r="C1218" s="19"/>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c r="AD1218" s="19"/>
      <c r="AE1218" s="19"/>
      <c r="AF1218" s="10"/>
      <c r="AG1218" s="19"/>
      <c r="AH1218" s="19"/>
    </row>
    <row r="1219" spans="1:34" ht="15.75" customHeight="1" x14ac:dyDescent="0.25">
      <c r="A1219" s="19"/>
      <c r="B1219" s="19"/>
      <c r="C1219" s="19"/>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c r="AD1219" s="19"/>
      <c r="AE1219" s="19"/>
      <c r="AF1219" s="10"/>
      <c r="AG1219" s="19"/>
      <c r="AH1219" s="19"/>
    </row>
    <row r="1220" spans="1:34" ht="15.75" customHeight="1" x14ac:dyDescent="0.25">
      <c r="A1220" s="19"/>
      <c r="B1220" s="19"/>
      <c r="C1220" s="19"/>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c r="AD1220" s="19"/>
      <c r="AE1220" s="19"/>
      <c r="AF1220" s="10"/>
      <c r="AG1220" s="19"/>
      <c r="AH1220" s="19"/>
    </row>
    <row r="1221" spans="1:34" ht="15.75" customHeight="1" x14ac:dyDescent="0.25">
      <c r="A1221" s="19"/>
      <c r="B1221" s="19"/>
      <c r="C1221" s="19"/>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c r="AE1221" s="19"/>
      <c r="AF1221" s="10"/>
      <c r="AG1221" s="19"/>
      <c r="AH1221" s="19"/>
    </row>
    <row r="1222" spans="1:34" ht="15.75" customHeight="1" x14ac:dyDescent="0.25">
      <c r="A1222" s="19"/>
      <c r="B1222" s="19"/>
      <c r="C1222" s="19"/>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c r="AD1222" s="19"/>
      <c r="AE1222" s="19"/>
      <c r="AF1222" s="10"/>
      <c r="AG1222" s="19"/>
      <c r="AH1222" s="19"/>
    </row>
    <row r="1223" spans="1:34" ht="15.75" customHeight="1" x14ac:dyDescent="0.25">
      <c r="A1223" s="19"/>
      <c r="B1223" s="19"/>
      <c r="C1223" s="19"/>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c r="AD1223" s="19"/>
      <c r="AE1223" s="19"/>
      <c r="AF1223" s="10"/>
      <c r="AG1223" s="19"/>
      <c r="AH1223" s="19"/>
    </row>
    <row r="1224" spans="1:34" ht="15.75" customHeight="1" x14ac:dyDescent="0.25">
      <c r="A1224" s="19"/>
      <c r="B1224" s="19"/>
      <c r="C1224" s="19"/>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c r="AD1224" s="19"/>
      <c r="AE1224" s="19"/>
      <c r="AF1224" s="10"/>
      <c r="AG1224" s="19"/>
      <c r="AH1224" s="19"/>
    </row>
    <row r="1225" spans="1:34" ht="15.75" customHeight="1" x14ac:dyDescent="0.25">
      <c r="A1225" s="19"/>
      <c r="B1225" s="19"/>
      <c r="C1225" s="19"/>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c r="AD1225" s="19"/>
      <c r="AE1225" s="19"/>
      <c r="AF1225" s="10"/>
      <c r="AG1225" s="19"/>
      <c r="AH1225" s="19"/>
    </row>
    <row r="1226" spans="1:34" ht="15.75" customHeight="1" x14ac:dyDescent="0.25">
      <c r="A1226" s="19"/>
      <c r="B1226" s="19"/>
      <c r="C1226" s="19"/>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c r="AD1226" s="19"/>
      <c r="AE1226" s="19"/>
      <c r="AF1226" s="10"/>
      <c r="AG1226" s="19"/>
      <c r="AH1226" s="19"/>
    </row>
    <row r="1227" spans="1:34" ht="15.75" customHeight="1" x14ac:dyDescent="0.25">
      <c r="A1227" s="19"/>
      <c r="B1227" s="19"/>
      <c r="C1227" s="19"/>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c r="AD1227" s="19"/>
      <c r="AE1227" s="19"/>
      <c r="AF1227" s="10"/>
      <c r="AG1227" s="19"/>
      <c r="AH1227" s="19"/>
    </row>
    <row r="1228" spans="1:34" ht="15.75" customHeight="1" x14ac:dyDescent="0.25">
      <c r="A1228" s="19"/>
      <c r="B1228" s="19"/>
      <c r="C1228" s="19"/>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c r="AD1228" s="19"/>
      <c r="AE1228" s="19"/>
      <c r="AF1228" s="10"/>
      <c r="AG1228" s="19"/>
      <c r="AH1228" s="19"/>
    </row>
    <row r="1229" spans="1:34" ht="15.75" customHeight="1" x14ac:dyDescent="0.25">
      <c r="A1229" s="19"/>
      <c r="B1229" s="19"/>
      <c r="C1229" s="19"/>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c r="AD1229" s="19"/>
      <c r="AE1229" s="19"/>
      <c r="AF1229" s="10"/>
      <c r="AG1229" s="19"/>
      <c r="AH1229" s="19"/>
    </row>
    <row r="1230" spans="1:34" ht="15.75" customHeight="1" x14ac:dyDescent="0.25">
      <c r="A1230" s="19"/>
      <c r="B1230" s="19"/>
      <c r="C1230" s="19"/>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c r="AE1230" s="19"/>
      <c r="AF1230" s="10"/>
      <c r="AG1230" s="19"/>
      <c r="AH1230" s="19"/>
    </row>
    <row r="1231" spans="1:34" ht="15.75" customHeight="1" x14ac:dyDescent="0.25">
      <c r="A1231" s="19"/>
      <c r="B1231" s="19"/>
      <c r="C1231" s="19"/>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c r="AD1231" s="19"/>
      <c r="AE1231" s="19"/>
      <c r="AF1231" s="10"/>
      <c r="AG1231" s="19"/>
      <c r="AH1231" s="19"/>
    </row>
    <row r="1232" spans="1:34" ht="15.75" customHeight="1" x14ac:dyDescent="0.25">
      <c r="A1232" s="19"/>
      <c r="B1232" s="19"/>
      <c r="C1232" s="19"/>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c r="AD1232" s="19"/>
      <c r="AE1232" s="19"/>
      <c r="AF1232" s="10"/>
      <c r="AG1232" s="19"/>
      <c r="AH1232" s="19"/>
    </row>
    <row r="1233" spans="1:34" ht="15.75" customHeight="1" x14ac:dyDescent="0.25">
      <c r="A1233" s="19"/>
      <c r="B1233" s="19"/>
      <c r="C1233" s="19"/>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c r="AD1233" s="19"/>
      <c r="AE1233" s="19"/>
      <c r="AF1233" s="10"/>
      <c r="AG1233" s="19"/>
      <c r="AH1233" s="19"/>
    </row>
    <row r="1234" spans="1:34" ht="15.75" customHeight="1" x14ac:dyDescent="0.25">
      <c r="A1234" s="19"/>
      <c r="B1234" s="19"/>
      <c r="C1234" s="19"/>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c r="AD1234" s="19"/>
      <c r="AE1234" s="19"/>
      <c r="AF1234" s="10"/>
      <c r="AG1234" s="19"/>
      <c r="AH1234" s="19"/>
    </row>
    <row r="1235" spans="1:34" ht="15.75" customHeight="1" x14ac:dyDescent="0.25">
      <c r="A1235" s="19"/>
      <c r="B1235" s="19"/>
      <c r="C1235" s="19"/>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c r="AD1235" s="19"/>
      <c r="AE1235" s="19"/>
      <c r="AF1235" s="10"/>
      <c r="AG1235" s="19"/>
      <c r="AH1235" s="19"/>
    </row>
    <row r="1236" spans="1:34" ht="15.75" customHeight="1" x14ac:dyDescent="0.25">
      <c r="A1236" s="19"/>
      <c r="B1236" s="19"/>
      <c r="C1236" s="19"/>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c r="AD1236" s="19"/>
      <c r="AE1236" s="19"/>
      <c r="AF1236" s="10"/>
      <c r="AG1236" s="19"/>
      <c r="AH1236" s="19"/>
    </row>
    <row r="1237" spans="1:34" ht="15.75" customHeight="1" x14ac:dyDescent="0.25">
      <c r="A1237" s="19"/>
      <c r="B1237" s="19"/>
      <c r="C1237" s="19"/>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c r="AE1237" s="19"/>
      <c r="AF1237" s="10"/>
      <c r="AG1237" s="19"/>
      <c r="AH1237" s="19"/>
    </row>
    <row r="1238" spans="1:34" ht="15.75" customHeight="1" x14ac:dyDescent="0.25">
      <c r="A1238" s="19"/>
      <c r="B1238" s="19"/>
      <c r="C1238" s="19"/>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c r="AD1238" s="19"/>
      <c r="AE1238" s="19"/>
      <c r="AF1238" s="10"/>
      <c r="AG1238" s="19"/>
      <c r="AH1238" s="19"/>
    </row>
    <row r="1239" spans="1:34" ht="15.75" customHeight="1" x14ac:dyDescent="0.25">
      <c r="A1239" s="19"/>
      <c r="B1239" s="19"/>
      <c r="C1239" s="19"/>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c r="AE1239" s="19"/>
      <c r="AF1239" s="10"/>
      <c r="AG1239" s="19"/>
      <c r="AH1239" s="19"/>
    </row>
    <row r="1240" spans="1:34" ht="15.75" customHeight="1" x14ac:dyDescent="0.25">
      <c r="A1240" s="19"/>
      <c r="B1240" s="19"/>
      <c r="C1240" s="19"/>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c r="AE1240" s="19"/>
      <c r="AF1240" s="10"/>
      <c r="AG1240" s="19"/>
      <c r="AH1240" s="19"/>
    </row>
    <row r="1241" spans="1:34" ht="15.75" customHeight="1" x14ac:dyDescent="0.25">
      <c r="A1241" s="19"/>
      <c r="B1241" s="19"/>
      <c r="C1241" s="19"/>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c r="AD1241" s="19"/>
      <c r="AE1241" s="19"/>
      <c r="AF1241" s="10"/>
      <c r="AG1241" s="19"/>
      <c r="AH1241" s="19"/>
    </row>
    <row r="1242" spans="1:34" ht="15.75" customHeight="1" x14ac:dyDescent="0.25">
      <c r="A1242" s="19"/>
      <c r="B1242" s="19"/>
      <c r="C1242" s="19"/>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c r="AD1242" s="19"/>
      <c r="AE1242" s="19"/>
      <c r="AF1242" s="10"/>
      <c r="AG1242" s="19"/>
      <c r="AH1242" s="19"/>
    </row>
    <row r="1243" spans="1:34" ht="15.75" customHeight="1" x14ac:dyDescent="0.25">
      <c r="A1243" s="19"/>
      <c r="B1243" s="19"/>
      <c r="C1243" s="19"/>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c r="AD1243" s="19"/>
      <c r="AE1243" s="19"/>
      <c r="AF1243" s="10"/>
      <c r="AG1243" s="19"/>
      <c r="AH1243" s="19"/>
    </row>
    <row r="1244" spans="1:34" ht="15.75" customHeight="1" x14ac:dyDescent="0.25">
      <c r="A1244" s="19"/>
      <c r="B1244" s="19"/>
      <c r="C1244" s="19"/>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c r="AD1244" s="19"/>
      <c r="AE1244" s="19"/>
      <c r="AF1244" s="10"/>
      <c r="AG1244" s="19"/>
      <c r="AH1244" s="19"/>
    </row>
    <row r="1245" spans="1:34" ht="15.75" customHeight="1" x14ac:dyDescent="0.25">
      <c r="A1245" s="19"/>
      <c r="B1245" s="19"/>
      <c r="C1245" s="19"/>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c r="AD1245" s="19"/>
      <c r="AE1245" s="19"/>
      <c r="AF1245" s="10"/>
      <c r="AG1245" s="19"/>
      <c r="AH1245" s="19"/>
    </row>
    <row r="1246" spans="1:34" ht="15.75" customHeight="1" x14ac:dyDescent="0.25">
      <c r="A1246" s="19"/>
      <c r="B1246" s="19"/>
      <c r="C1246" s="19"/>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c r="AE1246" s="19"/>
      <c r="AF1246" s="10"/>
      <c r="AG1246" s="19"/>
      <c r="AH1246" s="19"/>
    </row>
    <row r="1247" spans="1:34" ht="15.75" customHeight="1" x14ac:dyDescent="0.25">
      <c r="A1247" s="19"/>
      <c r="B1247" s="19"/>
      <c r="C1247" s="19"/>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c r="AD1247" s="19"/>
      <c r="AE1247" s="19"/>
      <c r="AF1247" s="10"/>
      <c r="AG1247" s="19"/>
      <c r="AH1247" s="19"/>
    </row>
    <row r="1248" spans="1:34" ht="15.75" customHeight="1" x14ac:dyDescent="0.25">
      <c r="A1248" s="19"/>
      <c r="B1248" s="19"/>
      <c r="C1248" s="19"/>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c r="AE1248" s="19"/>
      <c r="AF1248" s="10"/>
      <c r="AG1248" s="19"/>
      <c r="AH1248" s="19"/>
    </row>
    <row r="1249" spans="1:34" ht="15.75" customHeight="1" x14ac:dyDescent="0.25">
      <c r="A1249" s="19"/>
      <c r="B1249" s="19"/>
      <c r="C1249" s="19"/>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c r="AE1249" s="19"/>
      <c r="AF1249" s="10"/>
      <c r="AG1249" s="19"/>
      <c r="AH1249" s="19"/>
    </row>
    <row r="1250" spans="1:34" ht="15.75" customHeight="1" x14ac:dyDescent="0.25">
      <c r="A1250" s="19"/>
      <c r="B1250" s="19"/>
      <c r="C1250" s="19"/>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c r="AD1250" s="19"/>
      <c r="AE1250" s="19"/>
      <c r="AF1250" s="10"/>
      <c r="AG1250" s="19"/>
      <c r="AH1250" s="19"/>
    </row>
    <row r="1251" spans="1:34" ht="15.75" customHeight="1" x14ac:dyDescent="0.25">
      <c r="A1251" s="19"/>
      <c r="B1251" s="19"/>
      <c r="C1251" s="19"/>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c r="AD1251" s="19"/>
      <c r="AE1251" s="19"/>
      <c r="AF1251" s="10"/>
      <c r="AG1251" s="19"/>
      <c r="AH1251" s="19"/>
    </row>
    <row r="1252" spans="1:34" ht="15.75" customHeight="1" x14ac:dyDescent="0.25">
      <c r="A1252" s="19"/>
      <c r="B1252" s="19"/>
      <c r="C1252" s="19"/>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c r="AD1252" s="19"/>
      <c r="AE1252" s="19"/>
      <c r="AF1252" s="10"/>
      <c r="AG1252" s="19"/>
      <c r="AH1252" s="19"/>
    </row>
    <row r="1253" spans="1:34" ht="15.75" customHeight="1" x14ac:dyDescent="0.25">
      <c r="A1253" s="19"/>
      <c r="B1253" s="19"/>
      <c r="C1253" s="19"/>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c r="AD1253" s="19"/>
      <c r="AE1253" s="19"/>
      <c r="AF1253" s="10"/>
      <c r="AG1253" s="19"/>
      <c r="AH1253" s="19"/>
    </row>
    <row r="1254" spans="1:34" ht="15.75" customHeight="1" x14ac:dyDescent="0.25">
      <c r="A1254" s="19"/>
      <c r="B1254" s="19"/>
      <c r="C1254" s="19"/>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c r="AD1254" s="19"/>
      <c r="AE1254" s="19"/>
      <c r="AF1254" s="10"/>
      <c r="AG1254" s="19"/>
      <c r="AH1254" s="19"/>
    </row>
    <row r="1255" spans="1:34" ht="15.75" customHeight="1" x14ac:dyDescent="0.25">
      <c r="A1255" s="19"/>
      <c r="B1255" s="19"/>
      <c r="C1255" s="19"/>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c r="AE1255" s="19"/>
      <c r="AF1255" s="10"/>
      <c r="AG1255" s="19"/>
      <c r="AH1255" s="19"/>
    </row>
    <row r="1256" spans="1:34" ht="15.75" customHeight="1" x14ac:dyDescent="0.25">
      <c r="A1256" s="19"/>
      <c r="B1256" s="19"/>
      <c r="C1256" s="19"/>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c r="AD1256" s="19"/>
      <c r="AE1256" s="19"/>
      <c r="AF1256" s="10"/>
      <c r="AG1256" s="19"/>
      <c r="AH1256" s="19"/>
    </row>
    <row r="1257" spans="1:34" ht="15.75" customHeight="1" x14ac:dyDescent="0.25">
      <c r="A1257" s="19"/>
      <c r="B1257" s="19"/>
      <c r="C1257" s="19"/>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c r="AE1257" s="19"/>
      <c r="AF1257" s="10"/>
      <c r="AG1257" s="19"/>
      <c r="AH1257" s="19"/>
    </row>
    <row r="1258" spans="1:34" ht="15.75" customHeight="1" x14ac:dyDescent="0.25">
      <c r="A1258" s="19"/>
      <c r="B1258" s="19"/>
      <c r="C1258" s="19"/>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c r="AE1258" s="19"/>
      <c r="AF1258" s="10"/>
      <c r="AG1258" s="19"/>
      <c r="AH1258" s="19"/>
    </row>
    <row r="1259" spans="1:34" ht="15.75" customHeight="1" x14ac:dyDescent="0.25">
      <c r="A1259" s="19"/>
      <c r="B1259" s="19"/>
      <c r="C1259" s="19"/>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c r="AD1259" s="19"/>
      <c r="AE1259" s="19"/>
      <c r="AF1259" s="10"/>
      <c r="AG1259" s="19"/>
      <c r="AH1259" s="19"/>
    </row>
    <row r="1260" spans="1:34" ht="15.75" customHeight="1" x14ac:dyDescent="0.25">
      <c r="A1260" s="19"/>
      <c r="B1260" s="19"/>
      <c r="C1260" s="19"/>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c r="AD1260" s="19"/>
      <c r="AE1260" s="19"/>
      <c r="AF1260" s="10"/>
      <c r="AG1260" s="19"/>
      <c r="AH1260" s="19"/>
    </row>
    <row r="1261" spans="1:34" ht="15.75" customHeight="1" x14ac:dyDescent="0.25">
      <c r="A1261" s="19"/>
      <c r="B1261" s="19"/>
      <c r="C1261" s="19"/>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c r="AD1261" s="19"/>
      <c r="AE1261" s="19"/>
      <c r="AF1261" s="10"/>
      <c r="AG1261" s="19"/>
      <c r="AH1261" s="19"/>
    </row>
    <row r="1262" spans="1:34" ht="15.75" customHeight="1" x14ac:dyDescent="0.25">
      <c r="A1262" s="19"/>
      <c r="B1262" s="19"/>
      <c r="C1262" s="19"/>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c r="AD1262" s="19"/>
      <c r="AE1262" s="19"/>
      <c r="AF1262" s="10"/>
      <c r="AG1262" s="19"/>
      <c r="AH1262" s="19"/>
    </row>
    <row r="1263" spans="1:34" ht="15.75" customHeight="1" x14ac:dyDescent="0.25">
      <c r="A1263" s="19"/>
      <c r="B1263" s="19"/>
      <c r="C1263" s="19"/>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c r="AD1263" s="19"/>
      <c r="AE1263" s="19"/>
      <c r="AF1263" s="10"/>
      <c r="AG1263" s="19"/>
      <c r="AH1263" s="19"/>
    </row>
    <row r="1264" spans="1:34" ht="15.75" customHeight="1" x14ac:dyDescent="0.25">
      <c r="A1264" s="19"/>
      <c r="B1264" s="19"/>
      <c r="C1264" s="19"/>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c r="AE1264" s="19"/>
      <c r="AF1264" s="10"/>
      <c r="AG1264" s="19"/>
      <c r="AH1264" s="19"/>
    </row>
    <row r="1265" spans="1:34" ht="15.75" customHeight="1" x14ac:dyDescent="0.25">
      <c r="A1265" s="19"/>
      <c r="B1265" s="19"/>
      <c r="C1265" s="19"/>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c r="AD1265" s="19"/>
      <c r="AE1265" s="19"/>
      <c r="AF1265" s="10"/>
      <c r="AG1265" s="19"/>
      <c r="AH1265" s="19"/>
    </row>
    <row r="1266" spans="1:34" ht="15.75" customHeight="1" x14ac:dyDescent="0.25">
      <c r="A1266" s="19"/>
      <c r="B1266" s="19"/>
      <c r="C1266" s="19"/>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c r="AE1266" s="19"/>
      <c r="AF1266" s="10"/>
      <c r="AG1266" s="19"/>
      <c r="AH1266" s="19"/>
    </row>
    <row r="1267" spans="1:34" ht="15.75" customHeight="1" x14ac:dyDescent="0.25">
      <c r="A1267" s="19"/>
      <c r="B1267" s="19"/>
      <c r="C1267" s="19"/>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c r="AD1267" s="19"/>
      <c r="AE1267" s="19"/>
      <c r="AF1267" s="10"/>
      <c r="AG1267" s="19"/>
      <c r="AH1267" s="19"/>
    </row>
    <row r="1268" spans="1:34" ht="15.75" customHeight="1" x14ac:dyDescent="0.25">
      <c r="A1268" s="19"/>
      <c r="B1268" s="19"/>
      <c r="C1268" s="19"/>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c r="AD1268" s="19"/>
      <c r="AE1268" s="19"/>
      <c r="AF1268" s="10"/>
      <c r="AG1268" s="19"/>
      <c r="AH1268" s="19"/>
    </row>
    <row r="1269" spans="1:34" ht="15.75" customHeight="1" x14ac:dyDescent="0.25">
      <c r="A1269" s="19"/>
      <c r="B1269" s="19"/>
      <c r="C1269" s="19"/>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c r="AD1269" s="19"/>
      <c r="AE1269" s="19"/>
      <c r="AF1269" s="10"/>
      <c r="AG1269" s="19"/>
      <c r="AH1269" s="19"/>
    </row>
    <row r="1270" spans="1:34" ht="15.75" customHeight="1" x14ac:dyDescent="0.25">
      <c r="A1270" s="19"/>
      <c r="B1270" s="19"/>
      <c r="C1270" s="19"/>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c r="AD1270" s="19"/>
      <c r="AE1270" s="19"/>
      <c r="AF1270" s="10"/>
      <c r="AG1270" s="19"/>
      <c r="AH1270" s="19"/>
    </row>
    <row r="1271" spans="1:34" ht="15.75" customHeight="1" x14ac:dyDescent="0.25">
      <c r="A1271" s="19"/>
      <c r="B1271" s="19"/>
      <c r="C1271" s="19"/>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c r="AD1271" s="19"/>
      <c r="AE1271" s="19"/>
      <c r="AF1271" s="10"/>
      <c r="AG1271" s="19"/>
      <c r="AH1271" s="19"/>
    </row>
    <row r="1272" spans="1:34" ht="15.75" customHeight="1" x14ac:dyDescent="0.25">
      <c r="A1272" s="19"/>
      <c r="B1272" s="19"/>
      <c r="C1272" s="19"/>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c r="AD1272" s="19"/>
      <c r="AE1272" s="19"/>
      <c r="AF1272" s="10"/>
      <c r="AG1272" s="19"/>
      <c r="AH1272" s="19"/>
    </row>
    <row r="1273" spans="1:34" ht="15.75" customHeight="1" x14ac:dyDescent="0.25">
      <c r="A1273" s="19"/>
      <c r="B1273" s="19"/>
      <c r="C1273" s="19"/>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c r="AD1273" s="19"/>
      <c r="AE1273" s="19"/>
      <c r="AF1273" s="10"/>
      <c r="AG1273" s="19"/>
      <c r="AH1273" s="19"/>
    </row>
    <row r="1274" spans="1:34" ht="15.75" customHeight="1" x14ac:dyDescent="0.25">
      <c r="A1274" s="19"/>
      <c r="B1274" s="19"/>
      <c r="C1274" s="19"/>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c r="AD1274" s="19"/>
      <c r="AE1274" s="19"/>
      <c r="AF1274" s="10"/>
      <c r="AG1274" s="19"/>
      <c r="AH1274" s="19"/>
    </row>
    <row r="1275" spans="1:34" ht="15.75" customHeight="1" x14ac:dyDescent="0.25">
      <c r="A1275" s="19"/>
      <c r="B1275" s="19"/>
      <c r="C1275" s="19"/>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c r="AE1275" s="19"/>
      <c r="AF1275" s="10"/>
      <c r="AG1275" s="19"/>
      <c r="AH1275" s="19"/>
    </row>
    <row r="1276" spans="1:34" ht="15.75" customHeight="1" x14ac:dyDescent="0.25">
      <c r="A1276" s="19"/>
      <c r="B1276" s="19"/>
      <c r="C1276" s="19"/>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c r="AD1276" s="19"/>
      <c r="AE1276" s="19"/>
      <c r="AF1276" s="10"/>
      <c r="AG1276" s="19"/>
      <c r="AH1276" s="19"/>
    </row>
    <row r="1277" spans="1:34" ht="15.75" customHeight="1" x14ac:dyDescent="0.25">
      <c r="A1277" s="19"/>
      <c r="B1277" s="19"/>
      <c r="C1277" s="19"/>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c r="AD1277" s="19"/>
      <c r="AE1277" s="19"/>
      <c r="AF1277" s="10"/>
      <c r="AG1277" s="19"/>
      <c r="AH1277" s="19"/>
    </row>
    <row r="1278" spans="1:34" ht="15.75" customHeight="1" x14ac:dyDescent="0.25">
      <c r="A1278" s="19"/>
      <c r="B1278" s="19"/>
      <c r="C1278" s="19"/>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c r="AD1278" s="19"/>
      <c r="AE1278" s="19"/>
      <c r="AF1278" s="10"/>
      <c r="AG1278" s="19"/>
      <c r="AH1278" s="19"/>
    </row>
    <row r="1279" spans="1:34" ht="15.75" customHeight="1" x14ac:dyDescent="0.25">
      <c r="A1279" s="19"/>
      <c r="B1279" s="19"/>
      <c r="C1279" s="19"/>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c r="AD1279" s="19"/>
      <c r="AE1279" s="19"/>
      <c r="AF1279" s="10"/>
      <c r="AG1279" s="19"/>
      <c r="AH1279" s="19"/>
    </row>
    <row r="1280" spans="1:34" ht="15.75" customHeight="1" x14ac:dyDescent="0.25">
      <c r="A1280" s="19"/>
      <c r="B1280" s="19"/>
      <c r="C1280" s="19"/>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c r="AD1280" s="19"/>
      <c r="AE1280" s="19"/>
      <c r="AF1280" s="10"/>
      <c r="AG1280" s="19"/>
      <c r="AH1280" s="19"/>
    </row>
    <row r="1281" spans="1:34" ht="15.75" customHeight="1" x14ac:dyDescent="0.25">
      <c r="A1281" s="19"/>
      <c r="B1281" s="19"/>
      <c r="C1281" s="19"/>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c r="AD1281" s="19"/>
      <c r="AE1281" s="19"/>
      <c r="AF1281" s="10"/>
      <c r="AG1281" s="19"/>
      <c r="AH1281" s="19"/>
    </row>
    <row r="1282" spans="1:34" ht="15.75" customHeight="1" x14ac:dyDescent="0.25">
      <c r="A1282" s="19"/>
      <c r="B1282" s="19"/>
      <c r="C1282" s="19"/>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c r="AE1282" s="19"/>
      <c r="AF1282" s="10"/>
      <c r="AG1282" s="19"/>
      <c r="AH1282" s="19"/>
    </row>
    <row r="1283" spans="1:34" ht="15.75" customHeight="1" x14ac:dyDescent="0.25">
      <c r="A1283" s="19"/>
      <c r="B1283" s="19"/>
      <c r="C1283" s="19"/>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c r="AE1283" s="19"/>
      <c r="AF1283" s="10"/>
      <c r="AG1283" s="19"/>
      <c r="AH1283" s="19"/>
    </row>
    <row r="1284" spans="1:34" ht="15.75" customHeight="1" x14ac:dyDescent="0.25">
      <c r="A1284" s="19"/>
      <c r="B1284" s="19"/>
      <c r="C1284" s="19"/>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c r="AE1284" s="19"/>
      <c r="AF1284" s="10"/>
      <c r="AG1284" s="19"/>
      <c r="AH1284" s="19"/>
    </row>
    <row r="1285" spans="1:34" ht="15.75" customHeight="1" x14ac:dyDescent="0.25">
      <c r="A1285" s="19"/>
      <c r="B1285" s="19"/>
      <c r="C1285" s="19"/>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c r="AD1285" s="19"/>
      <c r="AE1285" s="19"/>
      <c r="AF1285" s="10"/>
      <c r="AG1285" s="19"/>
      <c r="AH1285" s="19"/>
    </row>
    <row r="1286" spans="1:34" ht="15.75" customHeight="1" x14ac:dyDescent="0.25">
      <c r="A1286" s="19"/>
      <c r="B1286" s="19"/>
      <c r="C1286" s="19"/>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c r="AD1286" s="19"/>
      <c r="AE1286" s="19"/>
      <c r="AF1286" s="10"/>
      <c r="AG1286" s="19"/>
      <c r="AH1286" s="19"/>
    </row>
    <row r="1287" spans="1:34" ht="15.75" customHeight="1" x14ac:dyDescent="0.25">
      <c r="A1287" s="19"/>
      <c r="B1287" s="19"/>
      <c r="C1287" s="19"/>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c r="AD1287" s="19"/>
      <c r="AE1287" s="19"/>
      <c r="AF1287" s="10"/>
      <c r="AG1287" s="19"/>
      <c r="AH1287" s="19"/>
    </row>
    <row r="1288" spans="1:34" ht="15.75" customHeight="1" x14ac:dyDescent="0.25">
      <c r="A1288" s="19"/>
      <c r="B1288" s="19"/>
      <c r="C1288" s="19"/>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c r="AD1288" s="19"/>
      <c r="AE1288" s="19"/>
      <c r="AF1288" s="10"/>
      <c r="AG1288" s="19"/>
      <c r="AH1288" s="19"/>
    </row>
    <row r="1289" spans="1:34" ht="15.75" customHeight="1" x14ac:dyDescent="0.25">
      <c r="A1289" s="19"/>
      <c r="B1289" s="19"/>
      <c r="C1289" s="19"/>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c r="AD1289" s="19"/>
      <c r="AE1289" s="19"/>
      <c r="AF1289" s="10"/>
      <c r="AG1289" s="19"/>
      <c r="AH1289" s="19"/>
    </row>
    <row r="1290" spans="1:34" ht="15.75" customHeight="1" x14ac:dyDescent="0.25">
      <c r="A1290" s="19"/>
      <c r="B1290" s="19"/>
      <c r="C1290" s="19"/>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c r="AD1290" s="19"/>
      <c r="AE1290" s="19"/>
      <c r="AF1290" s="10"/>
      <c r="AG1290" s="19"/>
      <c r="AH1290" s="19"/>
    </row>
    <row r="1291" spans="1:34" ht="15.75" customHeight="1" x14ac:dyDescent="0.25">
      <c r="A1291" s="19"/>
      <c r="B1291" s="19"/>
      <c r="C1291" s="19"/>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c r="AD1291" s="19"/>
      <c r="AE1291" s="19"/>
      <c r="AF1291" s="10"/>
      <c r="AG1291" s="19"/>
      <c r="AH1291" s="19"/>
    </row>
    <row r="1292" spans="1:34" ht="15.75" customHeight="1" x14ac:dyDescent="0.25">
      <c r="A1292" s="19"/>
      <c r="B1292" s="19"/>
      <c r="C1292" s="19"/>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c r="AD1292" s="19"/>
      <c r="AE1292" s="19"/>
      <c r="AF1292" s="10"/>
      <c r="AG1292" s="19"/>
      <c r="AH1292" s="19"/>
    </row>
    <row r="1293" spans="1:34" ht="15.75" customHeight="1" x14ac:dyDescent="0.25">
      <c r="A1293" s="19"/>
      <c r="B1293" s="19"/>
      <c r="C1293" s="19"/>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c r="AE1293" s="19"/>
      <c r="AF1293" s="10"/>
      <c r="AG1293" s="19"/>
      <c r="AH1293" s="19"/>
    </row>
    <row r="1294" spans="1:34" ht="15.75" customHeight="1" x14ac:dyDescent="0.25">
      <c r="A1294" s="19"/>
      <c r="B1294" s="19"/>
      <c r="C1294" s="19"/>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c r="AD1294" s="19"/>
      <c r="AE1294" s="19"/>
      <c r="AF1294" s="10"/>
      <c r="AG1294" s="19"/>
      <c r="AH1294" s="19"/>
    </row>
  </sheetData>
  <dataValidations count="4">
    <dataValidation type="list" allowBlank="1" showErrorMessage="1" sqref="B165" xr:uid="{00000000-0002-0000-0600-000000000000}">
      <formula1>"CTE,Technical College,Apprenticeship,Concurrent Enrollment,Industry Recognized ,IRC: Independent,CTE Course Certification"</formula1>
    </dataValidation>
    <dataValidation type="list" allowBlank="1" showErrorMessage="1" sqref="C2:C358" xr:uid="{00000000-0002-0000-0600-000001000000}">
      <formula1>"Advanced Manufacturing &amp; Engineering,Agriculture,Arts, Entertainment and Design,Business Management and Entrepreneurship,Construction,Digital Technology,Education,Energy and Natural Resources,Financial Services,Healthcare and Human Services,Hospitality, E"&amp;"vents and Tourism,Marketing,Public Service and Safety,Supply Chain and Transportation,General Education"</formula1>
    </dataValidation>
    <dataValidation type="list" allowBlank="1" showErrorMessage="1" sqref="AE2:AE358" xr:uid="{00000000-0002-0000-0600-000002000000}">
      <formula1>"Tier 1,Tier 2,Tier 3,Springboard Credential,Not a First Credential"</formula1>
    </dataValidation>
    <dataValidation type="list" allowBlank="1" showErrorMessage="1" sqref="B2:B164 B166:B358" xr:uid="{00000000-0002-0000-0600-000003000000}">
      <formula1>"CTE,Technical College,Apprenticeship,Concurrent Enrollment,Industry Recognized ,CTE Course certification"</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First Credential 2026_Apprentic</vt:lpstr>
      <vt:lpstr>First Credential 2026_Concurren</vt:lpstr>
      <vt:lpstr>First Credential 2026_CTE</vt:lpstr>
      <vt:lpstr>First Credential 2026_Industry </vt:lpstr>
      <vt:lpstr>First Credential 2026_Technical</vt:lpstr>
      <vt:lpstr>FULL LIST_Career Cluster Sort_0</vt:lpstr>
      <vt:lpstr>FULL LIST_Tier Sort_09.22.26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Patton</dc:creator>
  <cp:lastModifiedBy>Stephanie Patton</cp:lastModifiedBy>
  <dcterms:created xsi:type="dcterms:W3CDTF">2026-09-25T18:12:21Z</dcterms:created>
  <dcterms:modified xsi:type="dcterms:W3CDTF">2026-10-02T18:04:50Z</dcterms:modified>
</cp:coreProperties>
</file>